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703"/>
  </bookViews>
  <sheets>
    <sheet name="Сведения о индикаторах" sheetId="3" r:id="rId1"/>
    <sheet name="Перечень мероприятий" sheetId="4" r:id="rId2"/>
    <sheet name="Ресурсное обеспеч. за счет МБ" sheetId="7" r:id="rId3"/>
    <sheet name="Ресурсное обесп. за счет всех " sheetId="8" r:id="rId4"/>
    <sheet name="23" sheetId="10" r:id="rId5"/>
    <sheet name="календ" sheetId="11" r:id="rId6"/>
    <sheet name="таб 1" sheetId="12" r:id="rId7"/>
    <sheet name="таб 2" sheetId="13" r:id="rId8"/>
    <sheet name="99" sheetId="9" r:id="rId9"/>
    <sheet name="310" sheetId="14" r:id="rId10"/>
  </sheets>
  <definedNames>
    <definedName name="_ftn1" localSheetId="0">'Сведения о индикаторах'!#REF!</definedName>
    <definedName name="_ftnref1" localSheetId="0">'Сведения о индикаторах'!#REF!</definedName>
    <definedName name="_xlnm._FilterDatabase" localSheetId="8" hidden="1">'99'!$A$5:$AI$201</definedName>
    <definedName name="_xlnm.Print_Area" localSheetId="0">'Сведения о индикаторах'!$A$1:$E$19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0" i="3"/>
  <c r="E8" i="3"/>
  <c r="E7" i="3"/>
  <c r="AK202" i="9" l="1"/>
  <c r="A99" i="14"/>
  <c r="C28" i="3"/>
  <c r="AG105" i="9" l="1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6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G201" i="9"/>
  <c r="K201" i="9"/>
  <c r="L201" i="9"/>
  <c r="M201" i="9"/>
  <c r="N201" i="9"/>
  <c r="O201" i="9"/>
  <c r="P201" i="9"/>
  <c r="Q201" i="9"/>
  <c r="R201" i="9"/>
  <c r="S201" i="9"/>
  <c r="T201" i="9"/>
  <c r="J201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106" i="9"/>
  <c r="L107" i="9"/>
  <c r="L108" i="9"/>
  <c r="L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105" i="9"/>
  <c r="A201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105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D105" i="9"/>
  <c r="C105" i="9"/>
  <c r="D5" i="13" l="1"/>
  <c r="D6" i="13"/>
  <c r="D7" i="13"/>
  <c r="D8" i="13"/>
  <c r="D9" i="13"/>
  <c r="D10" i="13"/>
  <c r="D11" i="13"/>
  <c r="D4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" i="12"/>
  <c r="D19" i="3" l="1"/>
  <c r="D17" i="3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33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34" i="10"/>
  <c r="J35" i="10"/>
  <c r="J36" i="10"/>
  <c r="J37" i="10"/>
  <c r="J38" i="10"/>
  <c r="J39" i="10"/>
  <c r="T32" i="10"/>
  <c r="N32" i="10"/>
  <c r="O32" i="10"/>
  <c r="P32" i="10"/>
  <c r="Q32" i="10"/>
  <c r="R32" i="10"/>
  <c r="S32" i="10"/>
  <c r="M32" i="10"/>
  <c r="L32" i="10"/>
  <c r="E32" i="10"/>
  <c r="E41" i="10"/>
  <c r="E43" i="10"/>
  <c r="E45" i="10"/>
  <c r="E47" i="10"/>
  <c r="E49" i="10"/>
  <c r="E51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33" i="10"/>
  <c r="AJ6" i="10"/>
  <c r="AJ7" i="10" s="1"/>
  <c r="AJ8" i="10" s="1"/>
  <c r="AJ9" i="10" s="1"/>
  <c r="AJ10" i="10" s="1"/>
  <c r="AJ11" i="10" s="1"/>
  <c r="AJ12" i="10" s="1"/>
  <c r="AJ13" i="10" s="1"/>
  <c r="AJ14" i="10" s="1"/>
  <c r="AJ15" i="10" s="1"/>
  <c r="AJ16" i="10" s="1"/>
  <c r="AJ17" i="10" s="1"/>
  <c r="AJ18" i="10" s="1"/>
  <c r="AJ19" i="10" s="1"/>
  <c r="AJ20" i="10" s="1"/>
  <c r="AJ21" i="10" s="1"/>
  <c r="AJ22" i="10" s="1"/>
  <c r="AJ23" i="10" s="1"/>
  <c r="AJ24" i="10" s="1"/>
  <c r="AJ25" i="10" s="1"/>
  <c r="AJ26" i="10" s="1"/>
  <c r="AJ27" i="10" s="1"/>
  <c r="AJ28" i="10" s="1"/>
  <c r="AI29" i="10"/>
  <c r="E83" i="11"/>
  <c r="D83" i="11"/>
  <c r="C83" i="11"/>
  <c r="E82" i="11"/>
  <c r="D82" i="11"/>
  <c r="C82" i="11"/>
  <c r="F82" i="11" s="1"/>
  <c r="E81" i="11"/>
  <c r="D81" i="11"/>
  <c r="C81" i="11"/>
  <c r="E79" i="11"/>
  <c r="D79" i="11"/>
  <c r="C79" i="11"/>
  <c r="F79" i="11" s="1"/>
  <c r="F78" i="11"/>
  <c r="F77" i="11"/>
  <c r="E73" i="11"/>
  <c r="D73" i="11"/>
  <c r="F73" i="11" s="1"/>
  <c r="C73" i="11"/>
  <c r="E72" i="11"/>
  <c r="D72" i="11"/>
  <c r="C72" i="11"/>
  <c r="E71" i="11"/>
  <c r="D71" i="11"/>
  <c r="F71" i="11" s="1"/>
  <c r="C71" i="11"/>
  <c r="E69" i="11"/>
  <c r="D69" i="11"/>
  <c r="C69" i="11"/>
  <c r="F68" i="11"/>
  <c r="G78" i="11" s="1"/>
  <c r="F67" i="11"/>
  <c r="G77" i="11" s="1"/>
  <c r="E63" i="11"/>
  <c r="D63" i="11"/>
  <c r="C63" i="11"/>
  <c r="E62" i="11"/>
  <c r="D62" i="11"/>
  <c r="C62" i="11"/>
  <c r="E61" i="11"/>
  <c r="D61" i="11"/>
  <c r="C61" i="11"/>
  <c r="E59" i="11"/>
  <c r="D59" i="11"/>
  <c r="C59" i="11"/>
  <c r="F59" i="11" s="1"/>
  <c r="F58" i="11"/>
  <c r="F57" i="11"/>
  <c r="E53" i="11"/>
  <c r="D53" i="11"/>
  <c r="C53" i="11"/>
  <c r="E52" i="11"/>
  <c r="D52" i="11"/>
  <c r="C52" i="11"/>
  <c r="E51" i="11"/>
  <c r="D51" i="11"/>
  <c r="F51" i="11" s="1"/>
  <c r="C51" i="11"/>
  <c r="E49" i="11"/>
  <c r="D49" i="11"/>
  <c r="C49" i="11"/>
  <c r="F48" i="11"/>
  <c r="G58" i="11" s="1"/>
  <c r="H78" i="11" s="1"/>
  <c r="F47" i="11"/>
  <c r="G57" i="11" s="1"/>
  <c r="H77" i="11" s="1"/>
  <c r="U29" i="10"/>
  <c r="V29" i="10"/>
  <c r="W29" i="10"/>
  <c r="X29" i="10"/>
  <c r="Z29" i="10"/>
  <c r="AA29" i="10"/>
  <c r="AB29" i="10"/>
  <c r="AC29" i="10"/>
  <c r="AE29" i="10"/>
  <c r="AF29" i="10"/>
  <c r="AG29" i="10"/>
  <c r="AG90" i="9"/>
  <c r="AK90" i="9"/>
  <c r="AG91" i="9"/>
  <c r="AK91" i="9" s="1"/>
  <c r="AG92" i="9"/>
  <c r="AG93" i="9"/>
  <c r="AG95" i="9"/>
  <c r="AK95" i="9" s="1"/>
  <c r="AG96" i="9"/>
  <c r="AK96" i="9" s="1"/>
  <c r="AG97" i="9"/>
  <c r="AK97" i="9" s="1"/>
  <c r="AG98" i="9"/>
  <c r="AK98" i="9" s="1"/>
  <c r="AI201" i="9"/>
  <c r="D7" i="3" s="1"/>
  <c r="AJ98" i="9"/>
  <c r="S29" i="10"/>
  <c r="R29" i="10"/>
  <c r="Q29" i="10"/>
  <c r="P29" i="10"/>
  <c r="O29" i="10"/>
  <c r="N29" i="10"/>
  <c r="H29" i="10"/>
  <c r="G29" i="10"/>
  <c r="F29" i="10"/>
  <c r="A29" i="10"/>
  <c r="J29" i="10"/>
  <c r="AD28" i="10"/>
  <c r="Y28" i="10"/>
  <c r="T28" i="10"/>
  <c r="M28" i="10"/>
  <c r="L28" i="10" s="1"/>
  <c r="AD27" i="10"/>
  <c r="Y27" i="10"/>
  <c r="T27" i="10"/>
  <c r="M27" i="10"/>
  <c r="L27" i="10" s="1"/>
  <c r="AD26" i="10"/>
  <c r="Y26" i="10"/>
  <c r="T26" i="10"/>
  <c r="M26" i="10"/>
  <c r="L26" i="10" s="1"/>
  <c r="AD25" i="10"/>
  <c r="Y25" i="10"/>
  <c r="T25" i="10"/>
  <c r="M25" i="10"/>
  <c r="L25" i="10" s="1"/>
  <c r="AD24" i="10"/>
  <c r="T24" i="10"/>
  <c r="M24" i="10"/>
  <c r="L24" i="10" s="1"/>
  <c r="AD23" i="10"/>
  <c r="Y23" i="10"/>
  <c r="T23" i="10"/>
  <c r="M23" i="10"/>
  <c r="L23" i="10" s="1"/>
  <c r="AD22" i="10"/>
  <c r="Y22" i="10"/>
  <c r="T22" i="10"/>
  <c r="M22" i="10"/>
  <c r="L22" i="10" s="1"/>
  <c r="AD21" i="10"/>
  <c r="Y21" i="10"/>
  <c r="T21" i="10"/>
  <c r="M21" i="10"/>
  <c r="AH21" i="10" s="1"/>
  <c r="AD20" i="10"/>
  <c r="Y20" i="10"/>
  <c r="T20" i="10"/>
  <c r="M20" i="10"/>
  <c r="L20" i="10" s="1"/>
  <c r="AD19" i="10"/>
  <c r="Y19" i="10"/>
  <c r="T19" i="10"/>
  <c r="M19" i="10"/>
  <c r="L19" i="10" s="1"/>
  <c r="AD18" i="10"/>
  <c r="Y18" i="10"/>
  <c r="T18" i="10"/>
  <c r="M18" i="10"/>
  <c r="L18" i="10" s="1"/>
  <c r="AD17" i="10"/>
  <c r="Y17" i="10"/>
  <c r="T17" i="10"/>
  <c r="M17" i="10"/>
  <c r="L17" i="10" s="1"/>
  <c r="AD16" i="10"/>
  <c r="Y16" i="10"/>
  <c r="T16" i="10"/>
  <c r="M16" i="10"/>
  <c r="L16" i="10" s="1"/>
  <c r="AD15" i="10"/>
  <c r="Y15" i="10"/>
  <c r="T15" i="10"/>
  <c r="M15" i="10"/>
  <c r="L15" i="10" s="1"/>
  <c r="AD14" i="10"/>
  <c r="Y14" i="10"/>
  <c r="T14" i="10"/>
  <c r="M14" i="10"/>
  <c r="L14" i="10" s="1"/>
  <c r="AD13" i="10"/>
  <c r="Y13" i="10"/>
  <c r="T13" i="10"/>
  <c r="M13" i="10"/>
  <c r="L13" i="10" s="1"/>
  <c r="AD12" i="10"/>
  <c r="T12" i="10"/>
  <c r="M12" i="10"/>
  <c r="L12" i="10" s="1"/>
  <c r="AD11" i="10"/>
  <c r="Y11" i="10"/>
  <c r="T11" i="10"/>
  <c r="M11" i="10"/>
  <c r="L11" i="10" s="1"/>
  <c r="AD10" i="10"/>
  <c r="Y10" i="10"/>
  <c r="T10" i="10"/>
  <c r="M10" i="10"/>
  <c r="L10" i="10" s="1"/>
  <c r="AD9" i="10"/>
  <c r="Y9" i="10"/>
  <c r="T9" i="10"/>
  <c r="M9" i="10"/>
  <c r="L9" i="10" s="1"/>
  <c r="AD8" i="10"/>
  <c r="Y8" i="10"/>
  <c r="T8" i="10"/>
  <c r="M8" i="10"/>
  <c r="L8" i="10" s="1"/>
  <c r="AD7" i="10"/>
  <c r="Y7" i="10"/>
  <c r="T7" i="10"/>
  <c r="M7" i="10"/>
  <c r="L7" i="10" s="1"/>
  <c r="AD6" i="10"/>
  <c r="Y6" i="10"/>
  <c r="Y29" i="10" s="1"/>
  <c r="T6" i="10"/>
  <c r="M6" i="10"/>
  <c r="L6" i="10" s="1"/>
  <c r="K29" i="10"/>
  <c r="H201" i="9"/>
  <c r="G201" i="9"/>
  <c r="F201" i="9"/>
  <c r="T104" i="9"/>
  <c r="AJ104" i="9" s="1"/>
  <c r="M104" i="9"/>
  <c r="AG104" i="9" s="1"/>
  <c r="AK104" i="9" s="1"/>
  <c r="I104" i="9"/>
  <c r="AD103" i="9"/>
  <c r="T103" i="9"/>
  <c r="AJ103" i="9" s="1"/>
  <c r="M103" i="9"/>
  <c r="L103" i="9" s="1"/>
  <c r="I103" i="9"/>
  <c r="AD102" i="9"/>
  <c r="T102" i="9"/>
  <c r="AJ102" i="9" s="1"/>
  <c r="M102" i="9"/>
  <c r="L102" i="9" s="1"/>
  <c r="I102" i="9"/>
  <c r="AD101" i="9"/>
  <c r="T101" i="9"/>
  <c r="AJ101" i="9" s="1"/>
  <c r="M101" i="9"/>
  <c r="L101" i="9" s="1"/>
  <c r="I101" i="9"/>
  <c r="AD100" i="9"/>
  <c r="T100" i="9"/>
  <c r="AJ100" i="9" s="1"/>
  <c r="M100" i="9"/>
  <c r="L100" i="9" s="1"/>
  <c r="I100" i="9"/>
  <c r="AD99" i="9"/>
  <c r="T99" i="9"/>
  <c r="AJ99" i="9" s="1"/>
  <c r="M99" i="9"/>
  <c r="L99" i="9" s="1"/>
  <c r="I99" i="9"/>
  <c r="AD98" i="9"/>
  <c r="L98" i="9"/>
  <c r="I98" i="9"/>
  <c r="AD97" i="9"/>
  <c r="T97" i="9"/>
  <c r="AJ97" i="9" s="1"/>
  <c r="L97" i="9"/>
  <c r="I97" i="9"/>
  <c r="AD96" i="9"/>
  <c r="T96" i="9"/>
  <c r="AJ96" i="9" s="1"/>
  <c r="L96" i="9"/>
  <c r="I96" i="9"/>
  <c r="AD95" i="9"/>
  <c r="T95" i="9"/>
  <c r="AJ95" i="9" s="1"/>
  <c r="L95" i="9"/>
  <c r="I95" i="9"/>
  <c r="AD94" i="9"/>
  <c r="T94" i="9"/>
  <c r="AJ94" i="9" s="1"/>
  <c r="M94" i="9"/>
  <c r="L94" i="9" s="1"/>
  <c r="I94" i="9"/>
  <c r="AE93" i="9"/>
  <c r="AF93" i="9" s="1"/>
  <c r="Y93" i="9"/>
  <c r="T93" i="9"/>
  <c r="AE92" i="9"/>
  <c r="AF92" i="9" s="1"/>
  <c r="Y92" i="9"/>
  <c r="T92" i="9"/>
  <c r="AE91" i="9"/>
  <c r="AF91" i="9" s="1"/>
  <c r="Y91" i="9"/>
  <c r="V91" i="9"/>
  <c r="J91" i="9"/>
  <c r="I91" i="9" s="1"/>
  <c r="AE90" i="9"/>
  <c r="AF90" i="9" s="1"/>
  <c r="Y90" i="9"/>
  <c r="T90" i="9"/>
  <c r="AJ90" i="9" s="1"/>
  <c r="J90" i="9"/>
  <c r="I90" i="9"/>
  <c r="AF89" i="9"/>
  <c r="AD89" i="9"/>
  <c r="T89" i="9"/>
  <c r="M89" i="9"/>
  <c r="L89" i="9" s="1"/>
  <c r="AD88" i="9"/>
  <c r="T88" i="9"/>
  <c r="M88" i="9"/>
  <c r="L88" i="9" s="1"/>
  <c r="AD87" i="9"/>
  <c r="T87" i="9"/>
  <c r="M87" i="9"/>
  <c r="L87" i="9" s="1"/>
  <c r="AD86" i="9"/>
  <c r="T86" i="9"/>
  <c r="M86" i="9"/>
  <c r="L86" i="9" s="1"/>
  <c r="AD85" i="9"/>
  <c r="T85" i="9"/>
  <c r="M85" i="9"/>
  <c r="L85" i="9" s="1"/>
  <c r="AD84" i="9"/>
  <c r="T84" i="9"/>
  <c r="M84" i="9"/>
  <c r="L84" i="9" s="1"/>
  <c r="AD83" i="9"/>
  <c r="Y83" i="9"/>
  <c r="T83" i="9"/>
  <c r="AJ83" i="9" s="1"/>
  <c r="M83" i="9"/>
  <c r="L83" i="9" s="1"/>
  <c r="I83" i="9"/>
  <c r="AD82" i="9"/>
  <c r="Y82" i="9"/>
  <c r="T82" i="9"/>
  <c r="AJ82" i="9" s="1"/>
  <c r="M82" i="9"/>
  <c r="L82" i="9" s="1"/>
  <c r="I82" i="9"/>
  <c r="AE81" i="9"/>
  <c r="AD81" i="9" s="1"/>
  <c r="T81" i="9"/>
  <c r="AJ81" i="9" s="1"/>
  <c r="M81" i="9"/>
  <c r="L81" i="9" s="1"/>
  <c r="I81" i="9"/>
  <c r="AD80" i="9"/>
  <c r="Y80" i="9"/>
  <c r="T80" i="9"/>
  <c r="AJ80" i="9" s="1"/>
  <c r="M80" i="9"/>
  <c r="L80" i="9" s="1"/>
  <c r="I80" i="9"/>
  <c r="AD79" i="9"/>
  <c r="Y79" i="9"/>
  <c r="T79" i="9"/>
  <c r="AJ79" i="9" s="1"/>
  <c r="M79" i="9"/>
  <c r="L79" i="9" s="1"/>
  <c r="I79" i="9"/>
  <c r="AF78" i="9"/>
  <c r="AE78" i="9"/>
  <c r="AD78" i="9"/>
  <c r="T78" i="9"/>
  <c r="AJ78" i="9" s="1"/>
  <c r="M78" i="9"/>
  <c r="L78" i="9" s="1"/>
  <c r="I78" i="9"/>
  <c r="AD77" i="9"/>
  <c r="T77" i="9"/>
  <c r="AJ77" i="9" s="1"/>
  <c r="M77" i="9"/>
  <c r="AG77" i="9" s="1"/>
  <c r="AK77" i="9" s="1"/>
  <c r="I77" i="9"/>
  <c r="AD76" i="9"/>
  <c r="Y76" i="9"/>
  <c r="T76" i="9"/>
  <c r="AJ76" i="9" s="1"/>
  <c r="M76" i="9"/>
  <c r="AG76" i="9" s="1"/>
  <c r="AK76" i="9" s="1"/>
  <c r="I76" i="9"/>
  <c r="AD75" i="9"/>
  <c r="AC75" i="9"/>
  <c r="Y75" i="9"/>
  <c r="T75" i="9"/>
  <c r="AJ75" i="9" s="1"/>
  <c r="M75" i="9"/>
  <c r="L75" i="9" s="1"/>
  <c r="I75" i="9"/>
  <c r="AD74" i="9"/>
  <c r="Y74" i="9"/>
  <c r="T74" i="9"/>
  <c r="AJ74" i="9" s="1"/>
  <c r="M74" i="9"/>
  <c r="L74" i="9" s="1"/>
  <c r="I74" i="9"/>
  <c r="AD73" i="9"/>
  <c r="T73" i="9"/>
  <c r="AJ73" i="9" s="1"/>
  <c r="M73" i="9"/>
  <c r="AG73" i="9" s="1"/>
  <c r="AK73" i="9" s="1"/>
  <c r="K73" i="9"/>
  <c r="I73" i="9"/>
  <c r="T72" i="9"/>
  <c r="AJ72" i="9" s="1"/>
  <c r="M72" i="9"/>
  <c r="L72" i="9" s="1"/>
  <c r="I72" i="9"/>
  <c r="T71" i="9"/>
  <c r="AJ71" i="9" s="1"/>
  <c r="M71" i="9"/>
  <c r="L71" i="9" s="1"/>
  <c r="I71" i="9"/>
  <c r="Y70" i="9"/>
  <c r="T70" i="9"/>
  <c r="M70" i="9"/>
  <c r="AG70" i="9" s="1"/>
  <c r="AD69" i="9"/>
  <c r="Y69" i="9"/>
  <c r="T69" i="9"/>
  <c r="M69" i="9"/>
  <c r="L69" i="9" s="1"/>
  <c r="AD68" i="9"/>
  <c r="Y68" i="9"/>
  <c r="T68" i="9"/>
  <c r="M68" i="9"/>
  <c r="L68" i="9" s="1"/>
  <c r="AD67" i="9"/>
  <c r="Y67" i="9"/>
  <c r="T67" i="9"/>
  <c r="M67" i="9"/>
  <c r="L67" i="9" s="1"/>
  <c r="AD66" i="9"/>
  <c r="Y66" i="9"/>
  <c r="T66" i="9"/>
  <c r="M66" i="9"/>
  <c r="L66" i="9" s="1"/>
  <c r="AD65" i="9"/>
  <c r="Y65" i="9"/>
  <c r="T65" i="9"/>
  <c r="M65" i="9"/>
  <c r="L65" i="9" s="1"/>
  <c r="AD64" i="9"/>
  <c r="Y64" i="9"/>
  <c r="T64" i="9"/>
  <c r="M64" i="9"/>
  <c r="L64" i="9" s="1"/>
  <c r="AD63" i="9"/>
  <c r="Y63" i="9"/>
  <c r="T63" i="9"/>
  <c r="M63" i="9"/>
  <c r="L63" i="9" s="1"/>
  <c r="AD62" i="9"/>
  <c r="T62" i="9"/>
  <c r="M62" i="9"/>
  <c r="L62" i="9" s="1"/>
  <c r="AD61" i="9"/>
  <c r="Y61" i="9"/>
  <c r="T61" i="9"/>
  <c r="M61" i="9"/>
  <c r="L61" i="9" s="1"/>
  <c r="AD60" i="9"/>
  <c r="Y60" i="9"/>
  <c r="T60" i="9"/>
  <c r="M60" i="9"/>
  <c r="L60" i="9" s="1"/>
  <c r="AD59" i="9"/>
  <c r="Y59" i="9"/>
  <c r="T59" i="9"/>
  <c r="M59" i="9"/>
  <c r="L59" i="9" s="1"/>
  <c r="AD58" i="9"/>
  <c r="Y58" i="9"/>
  <c r="T58" i="9"/>
  <c r="M58" i="9"/>
  <c r="L58" i="9" s="1"/>
  <c r="AD57" i="9"/>
  <c r="Y57" i="9"/>
  <c r="T57" i="9"/>
  <c r="M57" i="9"/>
  <c r="L57" i="9" s="1"/>
  <c r="AD56" i="9"/>
  <c r="Y56" i="9"/>
  <c r="T56" i="9"/>
  <c r="M56" i="9"/>
  <c r="L56" i="9" s="1"/>
  <c r="AD55" i="9"/>
  <c r="Y55" i="9"/>
  <c r="T55" i="9"/>
  <c r="M55" i="9"/>
  <c r="AG55" i="9" s="1"/>
  <c r="AD54" i="9"/>
  <c r="Y54" i="9"/>
  <c r="T54" i="9"/>
  <c r="M54" i="9"/>
  <c r="L54" i="9" s="1"/>
  <c r="AD53" i="9"/>
  <c r="Y53" i="9"/>
  <c r="T53" i="9"/>
  <c r="M53" i="9"/>
  <c r="L53" i="9" s="1"/>
  <c r="AD52" i="9"/>
  <c r="Y52" i="9"/>
  <c r="T52" i="9"/>
  <c r="M52" i="9"/>
  <c r="L52" i="9" s="1"/>
  <c r="AD51" i="9"/>
  <c r="Y51" i="9"/>
  <c r="T51" i="9"/>
  <c r="M51" i="9"/>
  <c r="L51" i="9" s="1"/>
  <c r="AD50" i="9"/>
  <c r="Y50" i="9"/>
  <c r="T50" i="9"/>
  <c r="M50" i="9"/>
  <c r="L50" i="9" s="1"/>
  <c r="AD49" i="9"/>
  <c r="Y49" i="9"/>
  <c r="T49" i="9"/>
  <c r="M49" i="9"/>
  <c r="L49" i="9" s="1"/>
  <c r="AD48" i="9"/>
  <c r="Y48" i="9"/>
  <c r="T48" i="9"/>
  <c r="M48" i="9"/>
  <c r="L48" i="9" s="1"/>
  <c r="AD47" i="9"/>
  <c r="Y47" i="9"/>
  <c r="T47" i="9"/>
  <c r="M47" i="9"/>
  <c r="AG47" i="9" s="1"/>
  <c r="AD46" i="9"/>
  <c r="Y46" i="9"/>
  <c r="T46" i="9"/>
  <c r="M46" i="9"/>
  <c r="L46" i="9" s="1"/>
  <c r="AD45" i="9"/>
  <c r="Y45" i="9"/>
  <c r="T45" i="9"/>
  <c r="M45" i="9"/>
  <c r="L45" i="9" s="1"/>
  <c r="AD44" i="9"/>
  <c r="Y44" i="9"/>
  <c r="T44" i="9"/>
  <c r="M44" i="9"/>
  <c r="L44" i="9" s="1"/>
  <c r="AD43" i="9"/>
  <c r="T43" i="9"/>
  <c r="M43" i="9"/>
  <c r="L43" i="9" s="1"/>
  <c r="AD42" i="9"/>
  <c r="Y42" i="9"/>
  <c r="T42" i="9"/>
  <c r="M42" i="9"/>
  <c r="L42" i="9" s="1"/>
  <c r="AD41" i="9"/>
  <c r="Y41" i="9"/>
  <c r="T41" i="9"/>
  <c r="M41" i="9"/>
  <c r="L41" i="9" s="1"/>
  <c r="AD40" i="9"/>
  <c r="Y40" i="9"/>
  <c r="T40" i="9"/>
  <c r="M40" i="9"/>
  <c r="AG40" i="9" s="1"/>
  <c r="AD39" i="9"/>
  <c r="Y39" i="9"/>
  <c r="T39" i="9"/>
  <c r="AJ39" i="9" s="1"/>
  <c r="M39" i="9"/>
  <c r="L39" i="9" s="1"/>
  <c r="AD38" i="9"/>
  <c r="Y38" i="9"/>
  <c r="T38" i="9"/>
  <c r="AJ38" i="9" s="1"/>
  <c r="M38" i="9"/>
  <c r="L38" i="9" s="1"/>
  <c r="I38" i="9"/>
  <c r="AD37" i="9"/>
  <c r="Y37" i="9"/>
  <c r="T37" i="9"/>
  <c r="M37" i="9"/>
  <c r="L37" i="9" s="1"/>
  <c r="I37" i="9"/>
  <c r="AD36" i="9"/>
  <c r="Y36" i="9"/>
  <c r="T36" i="9"/>
  <c r="AJ36" i="9" s="1"/>
  <c r="M36" i="9"/>
  <c r="L36" i="9" s="1"/>
  <c r="I36" i="9"/>
  <c r="AD35" i="9"/>
  <c r="Y35" i="9"/>
  <c r="T35" i="9"/>
  <c r="M35" i="9"/>
  <c r="L35" i="9" s="1"/>
  <c r="AD34" i="9"/>
  <c r="Y34" i="9"/>
  <c r="T34" i="9"/>
  <c r="M34" i="9"/>
  <c r="L34" i="9" s="1"/>
  <c r="AD33" i="9"/>
  <c r="Y33" i="9"/>
  <c r="T33" i="9"/>
  <c r="M33" i="9"/>
  <c r="AG33" i="9" s="1"/>
  <c r="AD32" i="9"/>
  <c r="T32" i="9"/>
  <c r="M32" i="9"/>
  <c r="AG32" i="9" s="1"/>
  <c r="I32" i="9"/>
  <c r="AD31" i="9"/>
  <c r="Y31" i="9"/>
  <c r="T31" i="9"/>
  <c r="M31" i="9"/>
  <c r="AG31" i="9" s="1"/>
  <c r="I31" i="9"/>
  <c r="AD30" i="9"/>
  <c r="Y30" i="9"/>
  <c r="T30" i="9"/>
  <c r="AJ30" i="9" s="1"/>
  <c r="M30" i="9"/>
  <c r="AG30" i="9" s="1"/>
  <c r="AK30" i="9" s="1"/>
  <c r="I30" i="9"/>
  <c r="AD29" i="9"/>
  <c r="Y29" i="9"/>
  <c r="T29" i="9"/>
  <c r="AJ29" i="9" s="1"/>
  <c r="M29" i="9"/>
  <c r="AG29" i="9" s="1"/>
  <c r="AK29" i="9" s="1"/>
  <c r="I29" i="9"/>
  <c r="AD28" i="9"/>
  <c r="Y28" i="9"/>
  <c r="T28" i="9"/>
  <c r="AJ28" i="9" s="1"/>
  <c r="M28" i="9"/>
  <c r="AG28" i="9" s="1"/>
  <c r="AK28" i="9" s="1"/>
  <c r="I28" i="9"/>
  <c r="AD27" i="9"/>
  <c r="Y27" i="9"/>
  <c r="T27" i="9"/>
  <c r="AJ27" i="9" s="1"/>
  <c r="M27" i="9"/>
  <c r="AG27" i="9" s="1"/>
  <c r="AK27" i="9" s="1"/>
  <c r="I27" i="9"/>
  <c r="AD26" i="9"/>
  <c r="Y26" i="9"/>
  <c r="T26" i="9"/>
  <c r="AJ26" i="9" s="1"/>
  <c r="M26" i="9"/>
  <c r="AG26" i="9" s="1"/>
  <c r="AK26" i="9" s="1"/>
  <c r="I26" i="9"/>
  <c r="AD25" i="9"/>
  <c r="Y25" i="9"/>
  <c r="T25" i="9"/>
  <c r="AJ25" i="9" s="1"/>
  <c r="M25" i="9"/>
  <c r="AG25" i="9" s="1"/>
  <c r="AK25" i="9" s="1"/>
  <c r="I25" i="9"/>
  <c r="AD24" i="9"/>
  <c r="Y24" i="9"/>
  <c r="T24" i="9"/>
  <c r="AJ24" i="9" s="1"/>
  <c r="M24" i="9"/>
  <c r="AG24" i="9" s="1"/>
  <c r="AK24" i="9" s="1"/>
  <c r="I24" i="9"/>
  <c r="AD23" i="9"/>
  <c r="Y23" i="9"/>
  <c r="T23" i="9"/>
  <c r="AJ23" i="9" s="1"/>
  <c r="M23" i="9"/>
  <c r="AG23" i="9" s="1"/>
  <c r="AK23" i="9" s="1"/>
  <c r="I23" i="9"/>
  <c r="AD22" i="9"/>
  <c r="Y22" i="9"/>
  <c r="T22" i="9"/>
  <c r="AJ22" i="9" s="1"/>
  <c r="M22" i="9"/>
  <c r="AG22" i="9" s="1"/>
  <c r="AK22" i="9" s="1"/>
  <c r="I22" i="9"/>
  <c r="AD21" i="9"/>
  <c r="Y21" i="9"/>
  <c r="T21" i="9"/>
  <c r="AJ21" i="9" s="1"/>
  <c r="M21" i="9"/>
  <c r="AG21" i="9" s="1"/>
  <c r="AK21" i="9" s="1"/>
  <c r="I21" i="9"/>
  <c r="AD20" i="9"/>
  <c r="Y20" i="9"/>
  <c r="T20" i="9"/>
  <c r="AJ20" i="9" s="1"/>
  <c r="M20" i="9"/>
  <c r="AG20" i="9" s="1"/>
  <c r="AK20" i="9" s="1"/>
  <c r="I20" i="9"/>
  <c r="Y19" i="9"/>
  <c r="T19" i="9"/>
  <c r="AJ19" i="9" s="1"/>
  <c r="M19" i="9"/>
  <c r="L19" i="9" s="1"/>
  <c r="I19" i="9"/>
  <c r="AF18" i="9"/>
  <c r="AD18" i="9"/>
  <c r="Y18" i="9"/>
  <c r="T18" i="9"/>
  <c r="AJ18" i="9" s="1"/>
  <c r="M18" i="9"/>
  <c r="L18" i="9" s="1"/>
  <c r="I18" i="9"/>
  <c r="Y17" i="9"/>
  <c r="T17" i="9"/>
  <c r="AJ17" i="9" s="1"/>
  <c r="M17" i="9"/>
  <c r="L17" i="9" s="1"/>
  <c r="I17" i="9"/>
  <c r="AD16" i="9"/>
  <c r="T16" i="9"/>
  <c r="AJ16" i="9" s="1"/>
  <c r="M16" i="9"/>
  <c r="L16" i="9" s="1"/>
  <c r="I16" i="9"/>
  <c r="AD15" i="9"/>
  <c r="T15" i="9"/>
  <c r="AJ15" i="9" s="1"/>
  <c r="M15" i="9"/>
  <c r="L15" i="9" s="1"/>
  <c r="I15" i="9"/>
  <c r="AD14" i="9"/>
  <c r="Y14" i="9"/>
  <c r="T14" i="9"/>
  <c r="AJ14" i="9" s="1"/>
  <c r="M14" i="9"/>
  <c r="L14" i="9" s="1"/>
  <c r="I14" i="9"/>
  <c r="AD13" i="9"/>
  <c r="Y13" i="9"/>
  <c r="T13" i="9"/>
  <c r="AJ13" i="9" s="1"/>
  <c r="M13" i="9"/>
  <c r="L13" i="9" s="1"/>
  <c r="I13" i="9"/>
  <c r="AD12" i="9"/>
  <c r="Y12" i="9"/>
  <c r="T12" i="9"/>
  <c r="AJ12" i="9" s="1"/>
  <c r="M12" i="9"/>
  <c r="L12" i="9" s="1"/>
  <c r="I12" i="9"/>
  <c r="AD11" i="9"/>
  <c r="Y11" i="9"/>
  <c r="T11" i="9"/>
  <c r="AJ11" i="9" s="1"/>
  <c r="M11" i="9"/>
  <c r="L11" i="9" s="1"/>
  <c r="I11" i="9"/>
  <c r="AD10" i="9"/>
  <c r="Y10" i="9"/>
  <c r="T10" i="9"/>
  <c r="AJ10" i="9" s="1"/>
  <c r="M10" i="9"/>
  <c r="L10" i="9" s="1"/>
  <c r="I10" i="9"/>
  <c r="AD9" i="9"/>
  <c r="T9" i="9"/>
  <c r="AJ9" i="9" s="1"/>
  <c r="M9" i="9"/>
  <c r="L9" i="9" s="1"/>
  <c r="K9" i="9"/>
  <c r="I9" i="9"/>
  <c r="AD8" i="9"/>
  <c r="Y8" i="9"/>
  <c r="T8" i="9"/>
  <c r="AJ8" i="9" s="1"/>
  <c r="M8" i="9"/>
  <c r="L8" i="9" s="1"/>
  <c r="I8" i="9"/>
  <c r="AD7" i="9"/>
  <c r="Y7" i="9"/>
  <c r="T7" i="9"/>
  <c r="AJ7" i="9" s="1"/>
  <c r="M7" i="9"/>
  <c r="L7" i="9" s="1"/>
  <c r="I7" i="9"/>
  <c r="AD6" i="9"/>
  <c r="Y6" i="9"/>
  <c r="T6" i="9"/>
  <c r="AJ6" i="9" s="1"/>
  <c r="M6" i="9"/>
  <c r="AK6" i="9" s="1"/>
  <c r="I6" i="9"/>
  <c r="D7" i="7"/>
  <c r="D6" i="8"/>
  <c r="C26" i="3" l="1"/>
  <c r="D12" i="3"/>
  <c r="E12" i="3" s="1"/>
  <c r="C9" i="3"/>
  <c r="D8" i="3"/>
  <c r="E55" i="10"/>
  <c r="E53" i="10"/>
  <c r="E39" i="10"/>
  <c r="E37" i="10"/>
  <c r="E35" i="10"/>
  <c r="AD29" i="10"/>
  <c r="AK21" i="10"/>
  <c r="E33" i="10"/>
  <c r="J33" i="10" s="1"/>
  <c r="E54" i="10"/>
  <c r="E52" i="10"/>
  <c r="E50" i="10"/>
  <c r="E48" i="10"/>
  <c r="E46" i="10"/>
  <c r="E44" i="10"/>
  <c r="E42" i="10"/>
  <c r="E40" i="10"/>
  <c r="E38" i="10"/>
  <c r="E36" i="10"/>
  <c r="E34" i="10"/>
  <c r="AH28" i="10"/>
  <c r="AK28" i="10" s="1"/>
  <c r="AH26" i="10"/>
  <c r="AK26" i="10" s="1"/>
  <c r="AH24" i="10"/>
  <c r="AK24" i="10" s="1"/>
  <c r="AH22" i="10"/>
  <c r="AK22" i="10" s="1"/>
  <c r="AH20" i="10"/>
  <c r="AK20" i="10" s="1"/>
  <c r="AH18" i="10"/>
  <c r="AK18" i="10" s="1"/>
  <c r="AH16" i="10"/>
  <c r="AK16" i="10" s="1"/>
  <c r="AH14" i="10"/>
  <c r="AK14" i="10" s="1"/>
  <c r="AH12" i="10"/>
  <c r="AK12" i="10" s="1"/>
  <c r="AH10" i="10"/>
  <c r="AK10" i="10" s="1"/>
  <c r="AH8" i="10"/>
  <c r="AK8" i="10" s="1"/>
  <c r="G61" i="11"/>
  <c r="G83" i="11"/>
  <c r="L20" i="9"/>
  <c r="L21" i="9"/>
  <c r="L21" i="10"/>
  <c r="L29" i="10" s="1"/>
  <c r="AH6" i="10"/>
  <c r="AH27" i="10"/>
  <c r="AK27" i="10" s="1"/>
  <c r="AH25" i="10"/>
  <c r="AK25" i="10" s="1"/>
  <c r="AH23" i="10"/>
  <c r="AK23" i="10" s="1"/>
  <c r="AH19" i="10"/>
  <c r="AK19" i="10" s="1"/>
  <c r="AH17" i="10"/>
  <c r="AK17" i="10" s="1"/>
  <c r="AH15" i="10"/>
  <c r="AK15" i="10" s="1"/>
  <c r="AH13" i="10"/>
  <c r="AK13" i="10" s="1"/>
  <c r="AH11" i="10"/>
  <c r="AK11" i="10" s="1"/>
  <c r="AH9" i="10"/>
  <c r="AK9" i="10" s="1"/>
  <c r="AH7" i="10"/>
  <c r="AK7" i="10" s="1"/>
  <c r="F49" i="11"/>
  <c r="G59" i="11" s="1"/>
  <c r="F52" i="11"/>
  <c r="F53" i="11"/>
  <c r="G63" i="11" s="1"/>
  <c r="H83" i="11" s="1"/>
  <c r="F61" i="11"/>
  <c r="F62" i="11"/>
  <c r="F63" i="11"/>
  <c r="F69" i="11"/>
  <c r="G79" i="11" s="1"/>
  <c r="F72" i="11"/>
  <c r="G82" i="11" s="1"/>
  <c r="F81" i="11"/>
  <c r="G81" i="11" s="1"/>
  <c r="F83" i="11"/>
  <c r="AJ29" i="10"/>
  <c r="L55" i="9"/>
  <c r="L70" i="9"/>
  <c r="L73" i="9"/>
  <c r="L76" i="9"/>
  <c r="L77" i="9"/>
  <c r="L22" i="9"/>
  <c r="L23" i="9"/>
  <c r="L24" i="9"/>
  <c r="L25" i="9"/>
  <c r="L26" i="9"/>
  <c r="L27" i="9"/>
  <c r="L28" i="9"/>
  <c r="L29" i="9"/>
  <c r="L30" i="9"/>
  <c r="L31" i="9"/>
  <c r="L32" i="9"/>
  <c r="L33" i="9"/>
  <c r="L40" i="9"/>
  <c r="L47" i="9"/>
  <c r="AG103" i="9"/>
  <c r="AK103" i="9" s="1"/>
  <c r="AG101" i="9"/>
  <c r="AK101" i="9" s="1"/>
  <c r="AG99" i="9"/>
  <c r="AK99" i="9" s="1"/>
  <c r="AG89" i="9"/>
  <c r="AG87" i="9"/>
  <c r="AG85" i="9"/>
  <c r="AG83" i="9"/>
  <c r="AK83" i="9" s="1"/>
  <c r="AG81" i="9"/>
  <c r="AK81" i="9" s="1"/>
  <c r="AG79" i="9"/>
  <c r="AK79" i="9" s="1"/>
  <c r="AG75" i="9"/>
  <c r="AK75" i="9" s="1"/>
  <c r="AG71" i="9"/>
  <c r="AK71" i="9" s="1"/>
  <c r="AG69" i="9"/>
  <c r="AG67" i="9"/>
  <c r="AG65" i="9"/>
  <c r="AG63" i="9"/>
  <c r="AG61" i="9"/>
  <c r="AG59" i="9"/>
  <c r="AG57" i="9"/>
  <c r="AG53" i="9"/>
  <c r="AG51" i="9"/>
  <c r="AG49" i="9"/>
  <c r="AG45" i="9"/>
  <c r="AG43" i="9"/>
  <c r="AG41" i="9"/>
  <c r="AG39" i="9"/>
  <c r="AK39" i="9" s="1"/>
  <c r="AG37" i="9"/>
  <c r="AG35" i="9"/>
  <c r="AG19" i="9"/>
  <c r="AK19" i="9" s="1"/>
  <c r="AG17" i="9"/>
  <c r="AK17" i="9" s="1"/>
  <c r="AG15" i="9"/>
  <c r="AK15" i="9" s="1"/>
  <c r="AG13" i="9"/>
  <c r="AK13" i="9" s="1"/>
  <c r="AG11" i="9"/>
  <c r="AK11" i="9" s="1"/>
  <c r="AG9" i="9"/>
  <c r="AK9" i="9" s="1"/>
  <c r="AG7" i="9"/>
  <c r="L104" i="9"/>
  <c r="AG102" i="9"/>
  <c r="AK102" i="9" s="1"/>
  <c r="AG100" i="9"/>
  <c r="AK100" i="9" s="1"/>
  <c r="AG94" i="9"/>
  <c r="AK94" i="9" s="1"/>
  <c r="AG88" i="9"/>
  <c r="AG86" i="9"/>
  <c r="AG84" i="9"/>
  <c r="AG82" i="9"/>
  <c r="AK82" i="9" s="1"/>
  <c r="AG80" i="9"/>
  <c r="AK80" i="9" s="1"/>
  <c r="AG78" i="9"/>
  <c r="AK78" i="9" s="1"/>
  <c r="AG74" i="9"/>
  <c r="AK74" i="9" s="1"/>
  <c r="AG72" i="9"/>
  <c r="AK72" i="9" s="1"/>
  <c r="AG68" i="9"/>
  <c r="AG66" i="9"/>
  <c r="AG64" i="9"/>
  <c r="AG62" i="9"/>
  <c r="AG60" i="9"/>
  <c r="AG58" i="9"/>
  <c r="AG56" i="9"/>
  <c r="AG54" i="9"/>
  <c r="AG52" i="9"/>
  <c r="AG50" i="9"/>
  <c r="AG48" i="9"/>
  <c r="AG46" i="9"/>
  <c r="AG44" i="9"/>
  <c r="AG42" i="9"/>
  <c r="AG38" i="9"/>
  <c r="AK38" i="9" s="1"/>
  <c r="AG36" i="9"/>
  <c r="AK36" i="9" s="1"/>
  <c r="AG34" i="9"/>
  <c r="AG18" i="9"/>
  <c r="AK18" i="9" s="1"/>
  <c r="AG16" i="9"/>
  <c r="AK16" i="9" s="1"/>
  <c r="AG14" i="9"/>
  <c r="AK14" i="9" s="1"/>
  <c r="AG12" i="9"/>
  <c r="AK12" i="9" s="1"/>
  <c r="AG10" i="9"/>
  <c r="AK10" i="9" s="1"/>
  <c r="AG8" i="9"/>
  <c r="AK8" i="9" s="1"/>
  <c r="AD90" i="9"/>
  <c r="AD91" i="9"/>
  <c r="AD93" i="9"/>
  <c r="I201" i="9"/>
  <c r="M29" i="10"/>
  <c r="I29" i="10"/>
  <c r="T29" i="10"/>
  <c r="L6" i="9"/>
  <c r="T91" i="9"/>
  <c r="AD92" i="9"/>
  <c r="C30" i="3" l="1"/>
  <c r="D28" i="3" s="1"/>
  <c r="D13" i="3"/>
  <c r="E13" i="3" s="1"/>
  <c r="D14" i="3"/>
  <c r="E14" i="3" s="1"/>
  <c r="H79" i="11"/>
  <c r="H81" i="11"/>
  <c r="G62" i="11"/>
  <c r="H82" i="11" s="1"/>
  <c r="AK6" i="10"/>
  <c r="AK29" i="10" s="1"/>
  <c r="AH29" i="10"/>
  <c r="C11" i="3"/>
  <c r="AK7" i="9"/>
  <c r="AK201" i="9" s="1"/>
  <c r="D10" i="3" s="1"/>
  <c r="AJ91" i="9"/>
  <c r="AJ201" i="9" s="1"/>
  <c r="D26" i="3" l="1"/>
</calcChain>
</file>

<file path=xl/comments1.xml><?xml version="1.0" encoding="utf-8"?>
<comments xmlns="http://schemas.openxmlformats.org/spreadsheetml/2006/main">
  <authors>
    <author>Musa-DJKH</author>
    <author>rsr</author>
  </authors>
  <commentList>
    <comment ref="C23" authorId="0">
      <text>
        <r>
          <rPr>
            <b/>
            <sz val="9"/>
            <color indexed="81"/>
            <rFont val="Tahoma"/>
            <charset val="1"/>
          </rPr>
          <t>Кавказская, 52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Терешковой, 32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терешковой, 19 (молоток)</t>
        </r>
      </text>
    </comment>
    <comment ref="C28" authorId="1">
      <text>
        <r>
          <rPr>
            <b/>
            <sz val="9"/>
            <color indexed="81"/>
            <rFont val="Tahoma"/>
            <charset val="1"/>
          </rPr>
          <t>неблагоустроенные территории пр. А.Х. Кадырова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04"/>
          </rPr>
          <t>Данные в одном паспорте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8"/>
            <color indexed="81"/>
            <rFont val="Tahoma"/>
            <family val="2"/>
            <charset val="204"/>
          </rPr>
          <t>проверь!</t>
        </r>
      </text>
    </comment>
    <comment ref="A34" authorId="0">
      <text>
        <r>
          <rPr>
            <b/>
            <sz val="8"/>
            <color indexed="81"/>
            <rFont val="Tahoma"/>
            <family val="2"/>
            <charset val="204"/>
          </rPr>
          <t>Данные в одном паспорте</t>
        </r>
      </text>
    </comment>
    <comment ref="K73" authorId="0">
      <text>
        <r>
          <rPr>
            <b/>
            <sz val="8"/>
            <color indexed="81"/>
            <rFont val="Tahoma"/>
            <family val="2"/>
            <charset val="204"/>
          </rPr>
          <t>проверь!</t>
        </r>
      </text>
    </comment>
  </commentList>
</comments>
</file>

<file path=xl/sharedStrings.xml><?xml version="1.0" encoding="utf-8"?>
<sst xmlns="http://schemas.openxmlformats.org/spreadsheetml/2006/main" count="755" uniqueCount="329">
  <si>
    <t>№ п/п</t>
  </si>
  <si>
    <t>Наименование целевого показателя (индикатора)</t>
  </si>
  <si>
    <t>Единица измерения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</si>
  <si>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</si>
  <si>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</si>
  <si>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</si>
  <si>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</si>
  <si>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</si>
  <si>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</si>
  <si>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</si>
  <si>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</si>
  <si>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</si>
  <si>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</si>
  <si>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</si>
  <si>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</si>
  <si>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</si>
  <si>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</si>
  <si>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</si>
  <si>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</si>
  <si>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№
п/п</t>
  </si>
  <si>
    <t>прогноз</t>
  </si>
  <si>
    <t>1.</t>
  </si>
  <si>
    <t>2.</t>
  </si>
  <si>
    <t>факт</t>
  </si>
  <si>
    <t xml:space="preserve">Количество благоустроенных дворовых территорий </t>
  </si>
  <si>
    <t>Ед., кв.м.</t>
  </si>
  <si>
    <t>Доля благоустроенных дворовых  территорий от общего количества и площади дворовых территорий</t>
  </si>
  <si>
    <t xml:space="preserve">Проценты </t>
  </si>
  <si>
    <t>Проценты</t>
  </si>
  <si>
    <t>Количество благоустроенных общественных территорий</t>
  </si>
  <si>
    <t xml:space="preserve">Ед. </t>
  </si>
  <si>
    <t>Площадь благоустроенных общественных территорий</t>
  </si>
  <si>
    <t xml:space="preserve">Га </t>
  </si>
  <si>
    <t>Доля площади благоустроенных общественных территорий к общей площади общественных территорий</t>
  </si>
  <si>
    <t xml:space="preserve">Проценты, кв.м. </t>
  </si>
  <si>
    <t>Площадь благоустроенных общественных территорий, приходящихся на 1 жителя муниципального образования</t>
  </si>
  <si>
    <t>Кв.м.</t>
  </si>
  <si>
    <t xml:space="preserve">Доля и размер финансового участия заинтересованных лиц в выполнении минимального перечня работ по благоустройству дворовых территорий от общей стоимости работ минимального перечня, включенных в программу </t>
  </si>
  <si>
    <t>Проценты, рубли</t>
  </si>
  <si>
    <t xml:space="preserve">Объем трудового участия заинтересованных лиц  в выполнении минимального перечня работ по благоустройству дворовых территорий </t>
  </si>
  <si>
    <t>Чел/часы</t>
  </si>
  <si>
    <t xml:space="preserve">Охват населения благоустроенными дворовыми территориями </t>
  </si>
  <si>
    <t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 дополнительного перечня, включенных в программу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</si>
  <si>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</si>
  <si>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2017 год</t>
  </si>
  <si>
    <t>Благоустройство дворовых территорий многоквартирных домов</t>
  </si>
  <si>
    <t>1, 2, 3, 8, 9, 10 ,11</t>
  </si>
  <si>
    <t>4, 5, 6 ,7</t>
  </si>
  <si>
    <t>№ 
п/п</t>
  </si>
  <si>
    <t>Разработка и утверждение муниципальной программы формирование современной городской среды  на 2018-2022 годы</t>
  </si>
  <si>
    <t>Обеспечение физической, пространственной и информационной доступности  дворовых и общественных территорий для инвалидов и других маломобильных групп населения</t>
  </si>
  <si>
    <t xml:space="preserve">2017 год </t>
  </si>
  <si>
    <t>1,2,3,4,5,6,7</t>
  </si>
  <si>
    <t xml:space="preserve">Прогнозная (справочная) оценка ресурсного обеспечения реализации 
муниципальной программы «Формирование современной городской
 среды» Гудермесского городского поселения
на 2017 г. за счет всех источников финансирования </t>
  </si>
  <si>
    <t xml:space="preserve">Муниципальная программа  «Формирование современной городской
 среды» Гудермесского городского поселения
на 2017 г.
</t>
  </si>
  <si>
    <t>собственные средства бюджета администрации Гудермесского муниципального района</t>
  </si>
  <si>
    <t xml:space="preserve">Приложение № 4
к муниципальной программе
«Формирование современной городской среды» Гудермесского городского поселения на 2017 г.
</t>
  </si>
  <si>
    <t>Приложение № 1 
к муниципальной программе
«Формирование современной городской среды» Гудермесского городского поселения на 2017 г.</t>
  </si>
  <si>
    <t>Приложение № 2
к муниципальной программе
«Формирование современной городской среды» Гудермесского городского поселения на 2017 г.</t>
  </si>
  <si>
    <t>Приложение № 3
к муниципальной программе
«Формирование современной городской среды» Гудермесского городского поселения на 2017 г.</t>
  </si>
  <si>
    <t>Сведения о составе и значениях целевых показателей (индикаторов) муниципальной программы  
«Формирование современной городской среды» Гудермесского городского поселения на 2017 г.</t>
  </si>
  <si>
    <t>Перечень основных мероприятий муниципальной программы 
«Формирование современной городской среды» Гудермесского городского поселения на 2017 г.</t>
  </si>
  <si>
    <t>Ресурсное обеспечение реализации муниципальной программы «Формирование современной городской среды» Гудермесского городского поселения на 2017 г.</t>
  </si>
  <si>
    <t>Администрация Гудермесского муниципального района</t>
  </si>
  <si>
    <t>Благоустройство территорий общего пользования города Гудермес</t>
  </si>
  <si>
    <t>Муниципальная программа «Формирование современной городской среды» Гудермесского городского поселения на 2017 г.</t>
  </si>
  <si>
    <t>бюджет города Гудермес</t>
  </si>
  <si>
    <t>Расходы бюджета Гудермесского городского поселения,
 тыс. рублей</t>
  </si>
  <si>
    <t>№</t>
  </si>
  <si>
    <t>СВЕДЕНИЯ</t>
  </si>
  <si>
    <t xml:space="preserve">о жилищном фонде обслуживаемой ООО "Гюмсе" </t>
  </si>
  <si>
    <t>на 01.12. 2016 г.</t>
  </si>
  <si>
    <t>Наименование, адрес</t>
  </si>
  <si>
    <t>Год постройки</t>
  </si>
  <si>
    <t>Число лестниц</t>
  </si>
  <si>
    <t>Площадь лестничных клеток</t>
  </si>
  <si>
    <t>Убираемая площ.общих коридоров и мест общего пользования м2</t>
  </si>
  <si>
    <t>Площадь домов имеющих водосточные трубы</t>
  </si>
  <si>
    <t xml:space="preserve">Общая площадь м2 </t>
  </si>
  <si>
    <t>Жилая площадь м2</t>
  </si>
  <si>
    <t>Кол-во проживающих</t>
  </si>
  <si>
    <t>Кол-во квартир ед.</t>
  </si>
  <si>
    <t>однокомнатных</t>
  </si>
  <si>
    <t>двухкомнатных</t>
  </si>
  <si>
    <t>трехкомнатных</t>
  </si>
  <si>
    <t>четырехкомнатных</t>
  </si>
  <si>
    <t>5 и боле комнат</t>
  </si>
  <si>
    <t>Площадь земельного участка м2</t>
  </si>
  <si>
    <t>Общая убираемая площадь</t>
  </si>
  <si>
    <t>Газоны, м2</t>
  </si>
  <si>
    <t>Площадь с усовершенствованным покрытием, м2</t>
  </si>
  <si>
    <t>Площадь без покрытий, м2</t>
  </si>
  <si>
    <t>Площадь с неусовершенствованным покрытием, м2</t>
  </si>
  <si>
    <t>площадь застройки</t>
  </si>
  <si>
    <t>Длина</t>
  </si>
  <si>
    <t>Ширина</t>
  </si>
  <si>
    <t>Высота дома</t>
  </si>
  <si>
    <t>Высота подвала</t>
  </si>
  <si>
    <t>Площадь подвала</t>
  </si>
  <si>
    <t>Строительный объем</t>
  </si>
  <si>
    <t>пр.</t>
  </si>
  <si>
    <t>А.Кадырова</t>
  </si>
  <si>
    <t xml:space="preserve">А.Кадырова </t>
  </si>
  <si>
    <t>6а</t>
  </si>
  <si>
    <t>ул.</t>
  </si>
  <si>
    <t xml:space="preserve">Белореченская </t>
  </si>
  <si>
    <t>34б</t>
  </si>
  <si>
    <t>Вокзальная</t>
  </si>
  <si>
    <t xml:space="preserve">Вокзальная </t>
  </si>
  <si>
    <t>Исаева</t>
  </si>
  <si>
    <t xml:space="preserve">Исаева </t>
  </si>
  <si>
    <t>34а</t>
  </si>
  <si>
    <t>Кирова</t>
  </si>
  <si>
    <t xml:space="preserve">Локомотивная </t>
  </si>
  <si>
    <t>Маяковского</t>
  </si>
  <si>
    <t xml:space="preserve">Маяковского </t>
  </si>
  <si>
    <t>Макарова</t>
  </si>
  <si>
    <t>Махачкалинская</t>
  </si>
  <si>
    <t xml:space="preserve">Мира </t>
  </si>
  <si>
    <t>Мира</t>
  </si>
  <si>
    <t xml:space="preserve">ПМС-3 </t>
  </si>
  <si>
    <t>ПМС-3</t>
  </si>
  <si>
    <t>Рябова</t>
  </si>
  <si>
    <t>1а</t>
  </si>
  <si>
    <t xml:space="preserve">Рябова </t>
  </si>
  <si>
    <t>Свободы</t>
  </si>
  <si>
    <t>Толстого</t>
  </si>
  <si>
    <t>Терешковой</t>
  </si>
  <si>
    <t>7а</t>
  </si>
  <si>
    <t xml:space="preserve">Терешковой </t>
  </si>
  <si>
    <t>Чехова</t>
  </si>
  <si>
    <t>Школьная</t>
  </si>
  <si>
    <t>Ватутина</t>
  </si>
  <si>
    <t xml:space="preserve">пос. </t>
  </si>
  <si>
    <t>Мелиораторов</t>
  </si>
  <si>
    <t>Деповская</t>
  </si>
  <si>
    <t>Терещковой</t>
  </si>
  <si>
    <t>17а</t>
  </si>
  <si>
    <t>Кавказская</t>
  </si>
  <si>
    <t>52а</t>
  </si>
  <si>
    <t>Итого:</t>
  </si>
  <si>
    <t>(кол-во дворов всего – 99 ед.)</t>
  </si>
  <si>
    <t xml:space="preserve">(всего количество проживающих в МКД – </t>
  </si>
  <si>
    <t>чел.)</t>
  </si>
  <si>
    <t>Всего проживающих, чел.</t>
  </si>
  <si>
    <t xml:space="preserve">(кол-во дворов всего – </t>
  </si>
  <si>
    <t>ед.)</t>
  </si>
  <si>
    <t>Кол-во участия по 3 чел с квартиры</t>
  </si>
  <si>
    <t>часы</t>
  </si>
  <si>
    <t>дни</t>
  </si>
  <si>
    <t>Производственный календарь на 2017 г.</t>
  </si>
  <si>
    <t>( Пятидневная рабочая неделя )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</si>
  <si>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</si>
  <si>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</si>
  <si>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</si>
  <si>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</si>
  <si>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</si>
  <si>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</si>
  <si>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</si>
  <si>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</si>
  <si>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</si>
  <si>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</si>
  <si>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</si>
  <si>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</si>
  <si>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</si>
  <si>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</si>
  <si>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</si>
  <si>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</si>
  <si>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</si>
  <si>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</si>
  <si>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</si>
  <si>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выходной и праздничный</t>
  </si>
  <si>
    <t>предпраздничный</t>
  </si>
  <si>
    <t>рабочий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</si>
  <si>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</si>
  <si>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</si>
  <si>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</si>
  <si>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</si>
  <si>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</si>
  <si>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</si>
  <si>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</si>
  <si>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</si>
  <si>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</si>
  <si>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</si>
  <si>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</si>
  <si>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</si>
  <si>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</si>
  <si>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</si>
  <si>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итого</t>
  </si>
  <si>
    <t>/</t>
  </si>
  <si>
    <t>ул. Кирова, 46</t>
  </si>
  <si>
    <t>ул. Кирова, 48</t>
  </si>
  <si>
    <t>ул. Кирова, 50</t>
  </si>
  <si>
    <t>ул. Макарова, 1</t>
  </si>
  <si>
    <t>ул. Махачкалинская, 12</t>
  </si>
  <si>
    <t>ул. Махачкалинская, 14</t>
  </si>
  <si>
    <t>ул. Махачкалинская, 20</t>
  </si>
  <si>
    <t>ул. Махачкалинская, 48</t>
  </si>
  <si>
    <t>ул. Махачкалинская, 62</t>
  </si>
  <si>
    <t>ул. Махачкалинская, 64</t>
  </si>
  <si>
    <t>ул. Махачкалинская, 72</t>
  </si>
  <si>
    <t>ул. Рябова, 1а</t>
  </si>
  <si>
    <t>ул. Рябова, 1</t>
  </si>
  <si>
    <t>ул. Рябова, 3</t>
  </si>
  <si>
    <t>ул. Рябова, 5</t>
  </si>
  <si>
    <t>ул. Рябова, 7</t>
  </si>
  <si>
    <t>ул. Рябова, 9</t>
  </si>
  <si>
    <t>ул. Рябова , 13</t>
  </si>
  <si>
    <t>ул. Рябова , 15</t>
  </si>
  <si>
    <t>ул. Рябова, 17</t>
  </si>
  <si>
    <t>ул. Рябова, 19</t>
  </si>
  <si>
    <t>ул. Рябова, 23</t>
  </si>
  <si>
    <t>ул. Рябова , 25</t>
  </si>
  <si>
    <t>Улучшение благоустройства дворовых территорий многоквартирных домов и создание благоприятных и комфортных условий для проживания населения города Гудермес.</t>
  </si>
  <si>
    <t>Создание благоприятных и комфортных условий для проживания населения города Гудермес.</t>
  </si>
  <si>
    <t>Таблица 1</t>
  </si>
  <si>
    <t>Наименование норматива финансовых затрат на благоустройство, входящих в состав минимального перечня работ</t>
  </si>
  <si>
    <t>Снятие деформированных асфальтобетонных покрытий самоходными холодными фрезами с шириной фрезерования 500-1000 мм и толщиной слоя: до 90 мм</t>
  </si>
  <si>
    <t>1000 м2 покрытия</t>
  </si>
  <si>
    <t>Устройство выравнивающего слоя из асфальтобетонной смеси: с применением укладчиков асфальтобетона</t>
  </si>
  <si>
    <t>100 т смеси</t>
  </si>
  <si>
    <t>Битумы нефтяные дорожные марки БНД-60/90, БНД 90/130</t>
  </si>
  <si>
    <t>т</t>
  </si>
  <si>
    <t>Устройство покрытия из горячих асфальтобетонных смесей асфальт укладчиками типа «VOGELE» средних типоразмеров при ширине укладки: до 6 м и толщиной слоя 7 см</t>
  </si>
  <si>
    <t>1000 м2</t>
  </si>
  <si>
    <t>При изменении толщины покрытия на 0,5 см добавлять или исключать: к расценке 27-06-031-01(К-6)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</si>
  <si>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В</t>
  </si>
  <si>
    <t>Разборка бортовых камней: на бетонном основании</t>
  </si>
  <si>
    <t>100 м</t>
  </si>
  <si>
    <t>Нормативы финансовых затрат на 1 единицу измерения</t>
  </si>
  <si>
    <t>Установка бортовых камней бетонных: при других видах покрытий</t>
  </si>
  <si>
    <t>100 м бортового камня</t>
  </si>
  <si>
    <t>Камни бортовые бетонные, марка 300</t>
  </si>
  <si>
    <t>м3</t>
  </si>
  <si>
    <t>Устройство асфальтобетонных покрытий дорожек и тротуаров однослойных из литой мелкозернистой асфальтобетонной смеси толщиной 5 см</t>
  </si>
  <si>
    <t>100 м2 покрытия</t>
  </si>
  <si>
    <t>На каждые 0,5 см изменения толщины покрытия добавлять к расценке 27-07-001-01</t>
  </si>
  <si>
    <t>Разработка грунта в отвал экскаваторами «драглайн» или «обратная лопата» с ковшом вместимостью: 0,4 (0,3-0,45) м3, группа грунтов 2</t>
  </si>
  <si>
    <t>1000 м3 грунта</t>
  </si>
  <si>
    <t>Устройство оснований и покрытий из песчано-гравийных или щебеночно-песчаных смесей: однослойных толщиной 12 см</t>
  </si>
  <si>
    <t>1000 м2 основания или покрытия</t>
  </si>
  <si>
    <t>Смесь обогащенная песчано-гравийно-щебеночная с содержанием песка не более 92%, гравия и щебня из гравия - не менее 8 %   (250/7,07)=35,36</t>
  </si>
  <si>
    <t>ПЗ=250/7,07</t>
  </si>
  <si>
    <t>Ремонт асфальтобетонного покрытия дорог однослойного толщиной: 70 мм площадью ремонта до 5 м2</t>
  </si>
  <si>
    <t>100 м2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</si>
  <si>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 марка II, тип В</t>
  </si>
  <si>
    <t>Погрузочные работы при автомобильных перевозках: мусора строительного с погрузкой экскаваторами емкостью ковша до 0,5 м3</t>
  </si>
  <si>
    <t>1 т груза</t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</si>
  <si>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</si>
  <si>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Устройство основания под трубопроводы: песчаного</t>
  </si>
  <si>
    <t>10 м3 основания</t>
  </si>
  <si>
    <t>Укладка канализационных безнапорных раструбных труб из поливинилхлорида (ПВХ) диаметром: 250 мм</t>
  </si>
  <si>
    <t>100 м трубопроводов</t>
  </si>
  <si>
    <t>Труба полиэтиленовая, наружный диаметр 200 мм</t>
  </si>
  <si>
    <t>10 м</t>
  </si>
  <si>
    <t>Засыпка траншей и котлованов с перемещением грунта до 5 м бульдозерами мощностью: 59 кВт (80 л.с.), группа грунтов 1</t>
  </si>
  <si>
    <t>Устройство прямоугольных бетонных монолитных канализационных колодцев площадью: до 3 м2 в сухих грунтах</t>
  </si>
  <si>
    <t xml:space="preserve">10 м3 </t>
  </si>
  <si>
    <t>Люки чугунные тяжелые</t>
  </si>
  <si>
    <t>шт.</t>
  </si>
  <si>
    <t>Освещение</t>
  </si>
  <si>
    <t>Светильник, устанавливаемый вне зданий с лампами: люминесцентными</t>
  </si>
  <si>
    <t>1 шт.</t>
  </si>
  <si>
    <t>Провод групповой осветительных сетей в защитной оболочке или кабель двух-трехжильный: в пустотах плит перекрытий</t>
  </si>
  <si>
    <t>Кронштейны специальные для светильников сварные металлические, количество рожков: 1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</si>
  <si>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2 и сечением 4,0 мм2</t>
  </si>
  <si>
    <t>1000 м</t>
  </si>
  <si>
    <t>Светильник под натриевую лампу ДНаТ для наружного освещения консольный ЖКУ 28-400-01 (с выпуклым стеклом)</t>
  </si>
  <si>
    <t>Держатель светильника</t>
  </si>
  <si>
    <t>10 шт.</t>
  </si>
  <si>
    <t>Светильники настенные с рассеивателем из силикатного стекла, цилиндрической формы и формы усеченного конуса тип НБ006х100/Р2«0-01УХЛ4 и НБ006х100/Р2»0-03УХЛ4</t>
  </si>
  <si>
    <t>Урна металлическая (Артикул 9001)</t>
  </si>
  <si>
    <t>шт</t>
  </si>
  <si>
    <t>Скамейка (Артикул 8004)</t>
  </si>
  <si>
    <t>Наименование норматива финансовых затрат</t>
  </si>
  <si>
    <t>Ориентировочная стоимость финансовых затрат на 1 единицу измерения</t>
  </si>
  <si>
    <t>"Смесь обогащенная песчано-гравийно-щебеночная с содержанием песка не более 92%, гравия и щебня из гравия - не менее 8%  (250/7,07)=35,36</t>
  </si>
  <si>
    <t>Устройство бетонных фундаментов общего назначения объемом: до 5 м3</t>
  </si>
  <si>
    <t>100 м3 бетона и железобетона в деле</t>
  </si>
  <si>
    <t>Бетон тяжелый, крупность заполнителя 10 мм, класс В15 (М200)</t>
  </si>
  <si>
    <t>Покрытие из жидкой резины</t>
  </si>
  <si>
    <t>м2</t>
  </si>
  <si>
    <t>Игровой гимнастический комплекс для детей от 7 до 12 лет(Артикул 6505, 7722, 7729, 6402, 7819, 7715)</t>
  </si>
  <si>
    <t>Установка бортовых камней бетонны садовых</t>
  </si>
  <si>
    <t>Бортовой камень садовый</t>
  </si>
  <si>
    <t>м</t>
  </si>
  <si>
    <t>Таблица 2</t>
  </si>
  <si>
    <t>Адрес (населенный пункт, улица)</t>
  </si>
  <si>
    <t>Номера домов</t>
  </si>
  <si>
    <t>Общая площадь здания, м2</t>
  </si>
  <si>
    <t>Общая площадь жилых помещений, м2</t>
  </si>
  <si>
    <t>Кол-во этажей</t>
  </si>
  <si>
    <t>Кол-во подъез дов</t>
  </si>
  <si>
    <t>Кол-во квартир</t>
  </si>
  <si>
    <t>Год пост ройки</t>
  </si>
  <si>
    <t>Количество проживающих лиц, ед.</t>
  </si>
  <si>
    <t>Ватутина     (кооп)</t>
  </si>
  <si>
    <t xml:space="preserve">Дагестанская </t>
  </si>
  <si>
    <t>Дагестанская</t>
  </si>
  <si>
    <t>Интернациональная</t>
  </si>
  <si>
    <t>Исаева         (бесхоз)</t>
  </si>
  <si>
    <t>Исаева        (бесхоз)</t>
  </si>
  <si>
    <t xml:space="preserve">Кутузова </t>
  </si>
  <si>
    <t>Кутузова</t>
  </si>
  <si>
    <t>Крупская</t>
  </si>
  <si>
    <t xml:space="preserve">Крупская </t>
  </si>
  <si>
    <t>Крайняя</t>
  </si>
  <si>
    <t xml:space="preserve">Лесная </t>
  </si>
  <si>
    <t>Матросова</t>
  </si>
  <si>
    <t xml:space="preserve">Молодежная </t>
  </si>
  <si>
    <t>Молодежная</t>
  </si>
  <si>
    <t>Новосельская</t>
  </si>
  <si>
    <t>Победы</t>
  </si>
  <si>
    <t xml:space="preserve">ПЧ </t>
  </si>
  <si>
    <t xml:space="preserve">ПЧ-15 </t>
  </si>
  <si>
    <t>ПЧ-15</t>
  </si>
  <si>
    <t>Р.Кадырова</t>
  </si>
  <si>
    <t>Центральная</t>
  </si>
  <si>
    <t>Центральная Дет.сад</t>
  </si>
  <si>
    <t>ИТОГО:</t>
  </si>
  <si>
    <t>ул. Кавказская, 52</t>
  </si>
  <si>
    <t>пр. Терешковой, 32</t>
  </si>
  <si>
    <t>пр. Терешковой, 19</t>
  </si>
  <si>
    <t>пр. А.Х. Кадырова</t>
  </si>
  <si>
    <t>ВСЕГО:</t>
  </si>
  <si>
    <t>Численность населения района, чел</t>
  </si>
  <si>
    <t>Благоустроенные территории, м2</t>
  </si>
  <si>
    <t>Не благоустроенные территории, м2</t>
  </si>
  <si>
    <t>1033/86789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</si>
</sst>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theme="9" tint="-0.249977111117893"/>
      <name val="Arial Cyr"/>
      <charset val="204"/>
    </font>
    <font>
      <sz val="10"/>
      <color theme="3" tint="0.39997558519241921"/>
      <name val="Arial Cyr"/>
      <charset val="204"/>
    </font>
    <font>
      <sz val="8"/>
      <name val="Arial Cyr"/>
      <family val="2"/>
      <charset val="204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b/>
      <sz val="15"/>
      <color theme="3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24" fillId="0" borderId="47" applyNumberFormat="0" applyFill="0" applyAlignment="0" applyProtection="0"/>
  </cellStyleXfs>
  <cellXfs count="299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Fill="1" applyAlignment="1"/>
    <xf numFmtId="0" fontId="13" fillId="0" borderId="0" xfId="0" applyFont="1" applyFill="1"/>
    <xf numFmtId="2" fontId="13" fillId="0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1" fontId="13" fillId="0" borderId="7" xfId="0" applyNumberFormat="1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wrapText="1"/>
    </xf>
    <xf numFmtId="1" fontId="13" fillId="0" borderId="9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wrapText="1"/>
    </xf>
    <xf numFmtId="1" fontId="13" fillId="0" borderId="1" xfId="0" applyNumberFormat="1" applyFont="1" applyFill="1" applyBorder="1" applyAlignment="1">
      <alignment wrapText="1"/>
    </xf>
    <xf numFmtId="1" fontId="13" fillId="0" borderId="5" xfId="0" applyNumberFormat="1" applyFont="1" applyFill="1" applyBorder="1" applyAlignment="1">
      <alignment wrapText="1"/>
    </xf>
    <xf numFmtId="2" fontId="13" fillId="0" borderId="5" xfId="0" applyNumberFormat="1" applyFont="1" applyFill="1" applyBorder="1" applyAlignment="1">
      <alignment wrapText="1"/>
    </xf>
    <xf numFmtId="0" fontId="14" fillId="0" borderId="1" xfId="0" applyFont="1" applyFill="1" applyBorder="1"/>
    <xf numFmtId="165" fontId="14" fillId="0" borderId="5" xfId="0" applyNumberFormat="1" applyFont="1" applyFill="1" applyBorder="1" applyAlignment="1">
      <alignment wrapText="1"/>
    </xf>
    <xf numFmtId="2" fontId="14" fillId="0" borderId="5" xfId="0" applyNumberFormat="1" applyFont="1" applyFill="1" applyBorder="1" applyAlignment="1">
      <alignment wrapText="1"/>
    </xf>
    <xf numFmtId="0" fontId="13" fillId="0" borderId="5" xfId="0" applyFont="1" applyFill="1" applyBorder="1"/>
    <xf numFmtId="2" fontId="13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0" fontId="13" fillId="0" borderId="1" xfId="0" applyFont="1" applyFill="1" applyBorder="1"/>
    <xf numFmtId="1" fontId="13" fillId="0" borderId="9" xfId="0" applyNumberFormat="1" applyFont="1" applyFill="1" applyBorder="1" applyAlignment="1">
      <alignment horizontal="right" wrapText="1"/>
    </xf>
    <xf numFmtId="165" fontId="13" fillId="0" borderId="1" xfId="0" applyNumberFormat="1" applyFont="1" applyFill="1" applyBorder="1" applyAlignment="1">
      <alignment wrapText="1"/>
    </xf>
    <xf numFmtId="1" fontId="13" fillId="3" borderId="9" xfId="0" applyNumberFormat="1" applyFont="1" applyFill="1" applyBorder="1" applyAlignment="1">
      <alignment wrapText="1"/>
    </xf>
    <xf numFmtId="165" fontId="13" fillId="0" borderId="1" xfId="0" applyNumberFormat="1" applyFont="1" applyFill="1" applyBorder="1"/>
    <xf numFmtId="1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/>
    <xf numFmtId="165" fontId="14" fillId="0" borderId="1" xfId="0" applyNumberFormat="1" applyFont="1" applyFill="1" applyBorder="1"/>
    <xf numFmtId="0" fontId="12" fillId="0" borderId="1" xfId="0" applyFont="1" applyFill="1" applyBorder="1"/>
    <xf numFmtId="1" fontId="13" fillId="0" borderId="1" xfId="0" applyNumberFormat="1" applyFont="1" applyFill="1" applyBorder="1"/>
    <xf numFmtId="1" fontId="15" fillId="0" borderId="9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1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65" fontId="13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6" fillId="0" borderId="17" xfId="0" applyFont="1" applyBorder="1"/>
    <xf numFmtId="0" fontId="6" fillId="0" borderId="4" xfId="0" applyFont="1" applyBorder="1"/>
    <xf numFmtId="0" fontId="6" fillId="0" borderId="16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/>
    <xf numFmtId="0" fontId="0" fillId="4" borderId="0" xfId="0" applyFill="1" applyBorder="1"/>
    <xf numFmtId="0" fontId="0" fillId="5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21" fillId="4" borderId="0" xfId="0" applyFont="1" applyFill="1"/>
    <xf numFmtId="0" fontId="21" fillId="4" borderId="11" xfId="0" applyFont="1" applyFill="1" applyBorder="1"/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1" fillId="4" borderId="24" xfId="0" applyFont="1" applyFill="1" applyBorder="1"/>
    <xf numFmtId="1" fontId="0" fillId="4" borderId="25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1" fillId="4" borderId="28" xfId="0" applyFont="1" applyFill="1" applyBorder="1"/>
    <xf numFmtId="1" fontId="0" fillId="4" borderId="10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21" fillId="4" borderId="30" xfId="0" applyFont="1" applyFill="1" applyBorder="1"/>
    <xf numFmtId="4" fontId="0" fillId="4" borderId="10" xfId="0" applyNumberFormat="1" applyFill="1" applyBorder="1" applyAlignment="1">
      <alignment horizontal="center"/>
    </xf>
    <xf numFmtId="4" fontId="0" fillId="4" borderId="25" xfId="0" applyNumberFormat="1" applyFill="1" applyBorder="1" applyAlignment="1">
      <alignment horizontal="center"/>
    </xf>
    <xf numFmtId="4" fontId="0" fillId="4" borderId="28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21" fillId="4" borderId="31" xfId="0" applyFont="1" applyFill="1" applyBorder="1"/>
    <xf numFmtId="4" fontId="0" fillId="4" borderId="32" xfId="0" applyNumberFormat="1" applyFill="1" applyBorder="1" applyAlignment="1">
      <alignment horizontal="center"/>
    </xf>
    <xf numFmtId="4" fontId="0" fillId="4" borderId="33" xfId="0" applyNumberFormat="1" applyFill="1" applyBorder="1" applyAlignment="1">
      <alignment horizontal="center"/>
    </xf>
    <xf numFmtId="4" fontId="0" fillId="4" borderId="34" xfId="0" applyNumberForma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4" fontId="0" fillId="4" borderId="41" xfId="0" applyNumberFormat="1" applyFill="1" applyBorder="1" applyAlignment="1">
      <alignment horizontal="center"/>
    </xf>
    <xf numFmtId="0" fontId="21" fillId="4" borderId="0" xfId="0" applyFont="1" applyFill="1" applyBorder="1"/>
    <xf numFmtId="0" fontId="23" fillId="4" borderId="43" xfId="0" applyFont="1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4" fontId="0" fillId="4" borderId="8" xfId="0" applyNumberFormat="1" applyFill="1" applyBorder="1" applyAlignment="1">
      <alignment horizontal="center"/>
    </xf>
    <xf numFmtId="4" fontId="0" fillId="4" borderId="30" xfId="0" applyNumberFormat="1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4" borderId="46" xfId="0" applyNumberFormat="1" applyFill="1" applyBorder="1" applyAlignment="1">
      <alignment horizontal="center"/>
    </xf>
    <xf numFmtId="3" fontId="0" fillId="0" borderId="0" xfId="0" applyNumberFormat="1" applyAlignment="1">
      <alignment horizontal="right"/>
    </xf>
    <xf numFmtId="1" fontId="13" fillId="0" borderId="0" xfId="0" applyNumberFormat="1" applyFont="1" applyFill="1"/>
    <xf numFmtId="0" fontId="6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9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" fontId="15" fillId="0" borderId="0" xfId="0" applyNumberFormat="1" applyFont="1" applyFill="1" applyBorder="1" applyAlignment="1"/>
    <xf numFmtId="0" fontId="2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" fontId="13" fillId="0" borderId="2" xfId="0" applyNumberFormat="1" applyFont="1" applyFill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/>
    <xf numFmtId="0" fontId="28" fillId="0" borderId="1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vertical="center"/>
    </xf>
    <xf numFmtId="165" fontId="29" fillId="8" borderId="1" xfId="0" applyNumberFormat="1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" fontId="29" fillId="8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29" fillId="0" borderId="1" xfId="0" applyFont="1" applyBorder="1" applyAlignment="1">
      <alignment vertical="center"/>
    </xf>
    <xf numFmtId="16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14" fillId="9" borderId="1" xfId="0" applyNumberFormat="1" applyFont="1" applyFill="1" applyBorder="1" applyAlignment="1">
      <alignment horizontal="left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165" fontId="14" fillId="9" borderId="1" xfId="0" applyNumberFormat="1" applyFont="1" applyFill="1" applyBorder="1" applyAlignment="1">
      <alignment horizontal="center" vertical="center" wrapText="1"/>
    </xf>
    <xf numFmtId="1" fontId="14" fillId="9" borderId="8" xfId="0" applyNumberFormat="1" applyFont="1" applyFill="1" applyBorder="1" applyAlignment="1">
      <alignment horizontal="center" vertical="center" wrapText="1"/>
    </xf>
    <xf numFmtId="0" fontId="31" fillId="9" borderId="0" xfId="0" applyFont="1" applyFill="1"/>
    <xf numFmtId="0" fontId="14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/>
    </xf>
    <xf numFmtId="1" fontId="13" fillId="10" borderId="8" xfId="0" applyNumberFormat="1" applyFont="1" applyFill="1" applyBorder="1" applyAlignment="1">
      <alignment wrapText="1"/>
    </xf>
    <xf numFmtId="1" fontId="13" fillId="10" borderId="1" xfId="0" applyNumberFormat="1" applyFont="1" applyFill="1" applyBorder="1" applyAlignment="1">
      <alignment wrapText="1"/>
    </xf>
    <xf numFmtId="2" fontId="13" fillId="10" borderId="1" xfId="0" applyNumberFormat="1" applyFont="1" applyFill="1" applyBorder="1" applyAlignment="1">
      <alignment wrapText="1"/>
    </xf>
    <xf numFmtId="2" fontId="14" fillId="10" borderId="1" xfId="0" applyNumberFormat="1" applyFont="1" applyFill="1" applyBorder="1" applyAlignment="1">
      <alignment wrapText="1"/>
    </xf>
    <xf numFmtId="165" fontId="14" fillId="10" borderId="5" xfId="0" applyNumberFormat="1" applyFont="1" applyFill="1" applyBorder="1" applyAlignment="1">
      <alignment wrapText="1"/>
    </xf>
    <xf numFmtId="0" fontId="14" fillId="10" borderId="1" xfId="0" applyFont="1" applyFill="1" applyBorder="1"/>
    <xf numFmtId="0" fontId="13" fillId="10" borderId="1" xfId="0" applyFont="1" applyFill="1" applyBorder="1"/>
    <xf numFmtId="0" fontId="13" fillId="10" borderId="5" xfId="0" applyFont="1" applyFill="1" applyBorder="1"/>
    <xf numFmtId="1" fontId="13" fillId="10" borderId="1" xfId="0" applyNumberFormat="1" applyFont="1" applyFill="1" applyBorder="1"/>
    <xf numFmtId="0" fontId="13" fillId="10" borderId="0" xfId="0" applyFont="1" applyFill="1"/>
    <xf numFmtId="0" fontId="13" fillId="10" borderId="1" xfId="0" applyFont="1" applyFill="1" applyBorder="1" applyAlignment="1">
      <alignment horizontal="center"/>
    </xf>
    <xf numFmtId="165" fontId="13" fillId="10" borderId="1" xfId="0" applyNumberFormat="1" applyFont="1" applyFill="1" applyBorder="1" applyAlignment="1">
      <alignment horizontal="center"/>
    </xf>
    <xf numFmtId="9" fontId="5" fillId="0" borderId="1" xfId="1" applyFont="1" applyBorder="1" applyAlignment="1">
      <alignment horizontal="center" vertical="center" wrapText="1"/>
    </xf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25" xfId="0" applyFont="1" applyBorder="1"/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/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5" xfId="0" applyFont="1" applyBorder="1"/>
    <xf numFmtId="0" fontId="6" fillId="0" borderId="56" xfId="0" applyFont="1" applyBorder="1"/>
    <xf numFmtId="0" fontId="6" fillId="0" borderId="57" xfId="0" applyFont="1" applyBorder="1"/>
    <xf numFmtId="0" fontId="6" fillId="0" borderId="42" xfId="0" applyFont="1" applyBorder="1" applyAlignment="1">
      <alignment horizontal="center" vertical="top"/>
    </xf>
    <xf numFmtId="0" fontId="32" fillId="0" borderId="2" xfId="0" applyFont="1" applyBorder="1"/>
    <xf numFmtId="0" fontId="32" fillId="0" borderId="38" xfId="0" applyFont="1" applyBorder="1" applyAlignment="1">
      <alignment horizontal="center" vertical="center"/>
    </xf>
    <xf numFmtId="0" fontId="32" fillId="0" borderId="6" xfId="0" applyFont="1" applyBorder="1"/>
    <xf numFmtId="0" fontId="32" fillId="0" borderId="51" xfId="0" applyFont="1" applyBorder="1"/>
    <xf numFmtId="0" fontId="32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9" fontId="13" fillId="0" borderId="0" xfId="1" applyFont="1" applyFill="1"/>
    <xf numFmtId="9" fontId="6" fillId="0" borderId="0" xfId="1" applyFont="1"/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4" fillId="0" borderId="47" xfId="2" applyAlignment="1">
      <alignment horizontal="center" vertical="top" wrapText="1"/>
    </xf>
    <xf numFmtId="0" fontId="24" fillId="0" borderId="47" xfId="2" applyAlignment="1">
      <alignment horizontal="center" vertical="top"/>
    </xf>
    <xf numFmtId="0" fontId="24" fillId="0" borderId="47" xfId="2" applyAlignment="1">
      <alignment horizontal="center" vertical="center" wrapText="1"/>
    </xf>
    <xf numFmtId="0" fontId="24" fillId="0" borderId="47" xfId="2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/>
    </xf>
    <xf numFmtId="0" fontId="17" fillId="4" borderId="0" xfId="0" applyFont="1" applyFill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19" xfId="0" applyFill="1" applyBorder="1" applyAlignment="1">
      <alignment horizontal="left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3">
    <cellStyle name="Заголовок 1" xfId="2" builtinId="16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view="pageBreakPreview" topLeftCell="A19" zoomScaleNormal="100" zoomScaleSheetLayoutView="100" workbookViewId="0">
      <selection activeCell="E16" sqref="E16"/>
    </sheetView>
  </sheetViews>
  <sheetFormatPr defaultRowHeight="18.75" x14ac:dyDescent="0.3"/>
  <cols>
    <col min="1" max="1" width="7" style="2" customWidth="1"/>
    <col min="2" max="2" width="61.42578125" style="2" customWidth="1"/>
    <col min="3" max="3" width="25.140625" style="2" customWidth="1"/>
    <col min="4" max="4" width="24.5703125" style="2" customWidth="1"/>
    <col min="5" max="5" width="25.85546875" style="2" customWidth="1"/>
    <col min="6" max="7" width="9.140625" style="2"/>
    <col min="8" max="8" width="19.7109375" style="2" customWidth="1"/>
    <col min="9" max="16384" width="9.140625" style="2"/>
  </cols>
  <sheetData>
    <row r="1" spans="1:15" ht="102.75" customHeight="1" x14ac:dyDescent="0.3">
      <c r="D1" s="246" t="s">
        <v>57</v>
      </c>
      <c r="E1" s="246"/>
      <c r="G1" s="82" t="s">
        <v>142</v>
      </c>
      <c r="H1" s="83"/>
      <c r="I1" s="83"/>
      <c r="J1" s="83"/>
      <c r="K1" s="83"/>
      <c r="L1" s="84"/>
      <c r="O1" s="81" t="s">
        <v>141</v>
      </c>
    </row>
    <row r="2" spans="1:15" x14ac:dyDescent="0.3">
      <c r="G2" s="85" t="s">
        <v>143</v>
      </c>
      <c r="H2" s="86"/>
      <c r="I2" s="86"/>
      <c r="J2" s="86"/>
      <c r="K2" s="86"/>
      <c r="L2" s="87"/>
    </row>
    <row r="3" spans="1:15" ht="43.5" customHeight="1" thickBot="1" x14ac:dyDescent="0.35">
      <c r="A3" s="247" t="s">
        <v>60</v>
      </c>
      <c r="B3" s="248"/>
      <c r="C3" s="248"/>
      <c r="D3" s="248"/>
      <c r="E3" s="248"/>
      <c r="G3" s="85" t="s">
        <v>145</v>
      </c>
      <c r="H3" s="86"/>
      <c r="I3" s="86"/>
      <c r="J3" s="86"/>
      <c r="K3" s="86"/>
      <c r="L3" s="87"/>
    </row>
    <row r="4" spans="1:15" ht="20.25" thickTop="1" thickBot="1" x14ac:dyDescent="0.35">
      <c r="A4" s="151"/>
      <c r="B4" s="152"/>
      <c r="C4" s="152"/>
      <c r="D4" s="152"/>
      <c r="E4" s="152"/>
      <c r="G4" s="85"/>
      <c r="H4" s="86"/>
      <c r="I4" s="86"/>
      <c r="J4" s="86"/>
      <c r="K4" s="86"/>
      <c r="L4" s="87"/>
    </row>
    <row r="5" spans="1:15" ht="19.5" thickBot="1" x14ac:dyDescent="0.35">
      <c r="A5" s="242" t="s">
        <v>0</v>
      </c>
      <c r="B5" s="242" t="s">
        <v>1</v>
      </c>
      <c r="C5" s="242" t="s">
        <v>2</v>
      </c>
      <c r="D5" s="14">
        <v>42736</v>
      </c>
      <c r="E5" s="14">
        <v>43101</v>
      </c>
      <c r="G5" s="90" t="s">
        <v>146</v>
      </c>
      <c r="H5" s="88"/>
      <c r="I5" s="140" t="s">
        <v>189</v>
      </c>
      <c r="J5" s="88"/>
      <c r="K5" s="88"/>
      <c r="L5" s="89"/>
    </row>
    <row r="6" spans="1:15" x14ac:dyDescent="0.3">
      <c r="A6" s="242"/>
      <c r="B6" s="242"/>
      <c r="C6" s="242"/>
      <c r="D6" s="71" t="s">
        <v>23</v>
      </c>
      <c r="E6" s="71" t="s">
        <v>20</v>
      </c>
    </row>
    <row r="7" spans="1:15" ht="37.5" x14ac:dyDescent="0.3">
      <c r="A7" s="6">
        <v>1</v>
      </c>
      <c r="B7" s="22" t="s">
        <v>24</v>
      </c>
      <c r="C7" s="22" t="s">
        <v>25</v>
      </c>
      <c r="D7" s="22">
        <f>'99'!AI201</f>
        <v>54</v>
      </c>
      <c r="E7" s="22">
        <f>D7*1.05</f>
        <v>56.7</v>
      </c>
    </row>
    <row r="8" spans="1:15" x14ac:dyDescent="0.3">
      <c r="A8" s="241">
        <v>2</v>
      </c>
      <c r="B8" s="242" t="s">
        <v>26</v>
      </c>
      <c r="C8" s="22" t="s">
        <v>27</v>
      </c>
      <c r="D8" s="243">
        <f>'99'!AI201/'99'!A201</f>
        <v>0.27692307692307694</v>
      </c>
      <c r="E8" s="244">
        <f>D8*1.05</f>
        <v>0.29076923076923078</v>
      </c>
    </row>
    <row r="9" spans="1:15" ht="49.5" customHeight="1" x14ac:dyDescent="0.3">
      <c r="A9" s="241"/>
      <c r="B9" s="242"/>
      <c r="C9" s="91" t="str">
        <f>CONCATENATE(G3,'99'!A201," ",G5)</f>
        <v>(кол-во дворов всего – 195 ед.)</v>
      </c>
      <c r="D9" s="243"/>
      <c r="E9" s="245"/>
    </row>
    <row r="10" spans="1:15" x14ac:dyDescent="0.3">
      <c r="A10" s="241">
        <v>3</v>
      </c>
      <c r="B10" s="242" t="s">
        <v>41</v>
      </c>
      <c r="C10" s="22" t="s">
        <v>28</v>
      </c>
      <c r="D10" s="243">
        <f>'99'!AK201/'99'!AG201</f>
        <v>0.60833333333333328</v>
      </c>
      <c r="E10" s="244">
        <f>D10*1.05</f>
        <v>0.63874999999999993</v>
      </c>
    </row>
    <row r="11" spans="1:15" ht="51" customHeight="1" x14ac:dyDescent="0.3">
      <c r="A11" s="241"/>
      <c r="B11" s="242"/>
      <c r="C11" s="29" t="str">
        <f>CONCATENATE(G1,'99'!AG201," ",G2)</f>
        <v>(всего количество проживающих в МКД – 14880 чел.)</v>
      </c>
      <c r="D11" s="243"/>
      <c r="E11" s="245"/>
    </row>
    <row r="12" spans="1:15" ht="56.25" customHeight="1" x14ac:dyDescent="0.3">
      <c r="A12" s="6">
        <v>4</v>
      </c>
      <c r="B12" s="22" t="s">
        <v>29</v>
      </c>
      <c r="C12" s="22" t="s">
        <v>30</v>
      </c>
      <c r="D12" s="22">
        <f>COUNT(C23:C25)</f>
        <v>0</v>
      </c>
      <c r="E12" s="22">
        <f>D12*1.05</f>
        <v>0</v>
      </c>
    </row>
    <row r="13" spans="1:15" ht="81" customHeight="1" x14ac:dyDescent="0.3">
      <c r="A13" s="6">
        <v>5</v>
      </c>
      <c r="B13" s="22" t="s">
        <v>31</v>
      </c>
      <c r="C13" s="22" t="s">
        <v>32</v>
      </c>
      <c r="D13" s="297">
        <f>C26/10000</f>
        <v>0</v>
      </c>
      <c r="E13" s="298">
        <f>D13*1.05</f>
        <v>0</v>
      </c>
      <c r="K13" s="92"/>
      <c r="L13" s="92"/>
      <c r="M13" s="92"/>
    </row>
    <row r="14" spans="1:15" ht="59.25" customHeight="1" x14ac:dyDescent="0.3">
      <c r="A14" s="6">
        <v>6</v>
      </c>
      <c r="B14" s="22" t="s">
        <v>33</v>
      </c>
      <c r="C14" s="22" t="s">
        <v>34</v>
      </c>
      <c r="D14" s="143">
        <f>C26/C30</f>
        <v>0</v>
      </c>
      <c r="E14" s="213">
        <f>D14*1.05</f>
        <v>0</v>
      </c>
      <c r="G14" s="86"/>
    </row>
    <row r="15" spans="1:15" ht="72" customHeight="1" x14ac:dyDescent="0.3">
      <c r="A15" s="6">
        <v>7</v>
      </c>
      <c r="B15" s="22" t="s">
        <v>35</v>
      </c>
      <c r="C15" s="22" t="s">
        <v>36</v>
      </c>
      <c r="D15" s="297">
        <v>0</v>
      </c>
      <c r="E15" s="298">
        <v>0</v>
      </c>
    </row>
    <row r="16" spans="1:15" ht="102.75" customHeight="1" x14ac:dyDescent="0.3">
      <c r="A16" s="6">
        <v>8</v>
      </c>
      <c r="B16" s="22" t="s">
        <v>37</v>
      </c>
      <c r="C16" s="22" t="s">
        <v>38</v>
      </c>
      <c r="D16" s="22">
        <v>0</v>
      </c>
      <c r="E16" s="298">
        <f t="shared" ref="E15:E16" si="0">D16*1.05</f>
        <v>0</v>
      </c>
      <c r="H16" s="86"/>
      <c r="I16" s="86"/>
      <c r="J16" s="86"/>
    </row>
    <row r="17" spans="1:10" ht="64.5" customHeight="1" x14ac:dyDescent="0.3">
      <c r="A17" s="6">
        <v>9</v>
      </c>
      <c r="B17" s="22" t="s">
        <v>39</v>
      </c>
      <c r="C17" s="22" t="s">
        <v>40</v>
      </c>
      <c r="D17" s="141" t="str">
        <f>CONCATENATE('23'!AH29,I5,'23'!AK29)</f>
        <v>984/82656</v>
      </c>
      <c r="E17" s="239" t="s">
        <v>328</v>
      </c>
      <c r="G17" s="141"/>
      <c r="H17" s="217"/>
      <c r="I17" s="218"/>
      <c r="J17" s="86"/>
    </row>
    <row r="18" spans="1:10" ht="113.25" customHeight="1" x14ac:dyDescent="0.3">
      <c r="A18" s="6">
        <v>10</v>
      </c>
      <c r="B18" s="22" t="s">
        <v>42</v>
      </c>
      <c r="C18" s="22" t="s">
        <v>38</v>
      </c>
      <c r="D18" s="22">
        <v>0</v>
      </c>
      <c r="E18" s="22">
        <v>0</v>
      </c>
      <c r="H18" s="86"/>
      <c r="I18" s="86"/>
      <c r="J18" s="86"/>
    </row>
    <row r="19" spans="1:10" ht="69" customHeight="1" x14ac:dyDescent="0.3">
      <c r="A19" s="6">
        <v>11</v>
      </c>
      <c r="B19" s="22" t="s">
        <v>43</v>
      </c>
      <c r="C19" s="22" t="s">
        <v>40</v>
      </c>
      <c r="D19" s="141" t="str">
        <f>CONCATENATE('23'!J56,'Сведения о индикаторах'!I5,'23'!T56)</f>
        <v>984/41328</v>
      </c>
      <c r="E19" s="240" t="s">
        <v>328</v>
      </c>
      <c r="G19" s="141"/>
      <c r="H19" s="217"/>
      <c r="I19" s="218"/>
    </row>
    <row r="21" spans="1:10" ht="19.5" thickBot="1" x14ac:dyDescent="0.35">
      <c r="A21" s="86"/>
      <c r="B21" s="86"/>
      <c r="C21" s="221"/>
    </row>
    <row r="22" spans="1:10" ht="19.5" thickBot="1" x14ac:dyDescent="0.35">
      <c r="A22" s="214"/>
      <c r="B22" s="215" t="s">
        <v>326</v>
      </c>
      <c r="C22" s="226"/>
    </row>
    <row r="23" spans="1:10" x14ac:dyDescent="0.3">
      <c r="A23" s="224"/>
      <c r="B23" s="220" t="s">
        <v>320</v>
      </c>
      <c r="C23" s="225"/>
    </row>
    <row r="24" spans="1:10" x14ac:dyDescent="0.3">
      <c r="A24" s="222"/>
      <c r="B24" s="142" t="s">
        <v>321</v>
      </c>
      <c r="C24" s="223"/>
    </row>
    <row r="25" spans="1:10" x14ac:dyDescent="0.3">
      <c r="A25" s="222"/>
      <c r="B25" s="142" t="s">
        <v>322</v>
      </c>
      <c r="C25" s="223"/>
    </row>
    <row r="26" spans="1:10" ht="27" thickBot="1" x14ac:dyDescent="0.45">
      <c r="A26" s="227"/>
      <c r="B26" s="231" t="s">
        <v>140</v>
      </c>
      <c r="C26" s="232">
        <f>SUM(C23:C25)</f>
        <v>0</v>
      </c>
      <c r="D26" s="238">
        <f>C26/C30</f>
        <v>0</v>
      </c>
    </row>
    <row r="27" spans="1:10" ht="19.5" thickBot="1" x14ac:dyDescent="0.35">
      <c r="A27" s="214"/>
      <c r="B27" s="215" t="s">
        <v>327</v>
      </c>
      <c r="C27" s="216"/>
    </row>
    <row r="28" spans="1:10" ht="19.5" thickBot="1" x14ac:dyDescent="0.35">
      <c r="A28" s="228"/>
      <c r="B28" s="229" t="s">
        <v>323</v>
      </c>
      <c r="C28" s="230">
        <f>100*80</f>
        <v>8000</v>
      </c>
      <c r="D28" s="238">
        <f>C28/C30</f>
        <v>1</v>
      </c>
    </row>
    <row r="29" spans="1:10" ht="19.5" thickBot="1" x14ac:dyDescent="0.35"/>
    <row r="30" spans="1:10" ht="27" thickBot="1" x14ac:dyDescent="0.45">
      <c r="A30" s="233"/>
      <c r="B30" s="234" t="s">
        <v>324</v>
      </c>
      <c r="C30" s="235">
        <f>C26+C28</f>
        <v>8000</v>
      </c>
    </row>
    <row r="31" spans="1:10" ht="19.5" thickBot="1" x14ac:dyDescent="0.35"/>
    <row r="32" spans="1:10" ht="19.5" thickBot="1" x14ac:dyDescent="0.35">
      <c r="A32" s="219"/>
      <c r="B32" s="140" t="s">
        <v>325</v>
      </c>
      <c r="C32" s="236">
        <v>144539</v>
      </c>
    </row>
  </sheetData>
  <mergeCells count="13">
    <mergeCell ref="D1:E1"/>
    <mergeCell ref="A3:E3"/>
    <mergeCell ref="A5:A6"/>
    <mergeCell ref="B5:B6"/>
    <mergeCell ref="C5:C6"/>
    <mergeCell ref="A8:A9"/>
    <mergeCell ref="A10:A11"/>
    <mergeCell ref="B8:B9"/>
    <mergeCell ref="D8:D9"/>
    <mergeCell ref="E8:E9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77" fitToHeight="11" orientation="landscape" verticalDpi="0" r:id="rId1"/>
  <rowBreaks count="1" manualBreakCount="1">
    <brk id="12" max="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79" zoomScale="160" zoomScaleNormal="160" workbookViewId="0">
      <selection activeCell="A100" sqref="A100"/>
    </sheetView>
  </sheetViews>
  <sheetFormatPr defaultRowHeight="15" x14ac:dyDescent="0.25"/>
  <cols>
    <col min="1" max="1" width="6.140625" style="192" customWidth="1"/>
    <col min="2" max="2" width="21.42578125" style="167" customWidth="1"/>
    <col min="3" max="3" width="8" style="167" customWidth="1"/>
    <col min="4" max="4" width="11.85546875" style="167" customWidth="1"/>
    <col min="5" max="5" width="11.7109375" style="167" customWidth="1"/>
    <col min="6" max="6" width="7.7109375" style="167" customWidth="1"/>
    <col min="7" max="7" width="7.5703125" style="167" customWidth="1"/>
    <col min="8" max="8" width="7.85546875" style="167" customWidth="1"/>
    <col min="9" max="9" width="7.140625" style="167" customWidth="1"/>
    <col min="10" max="10" width="13.140625" style="167" customWidth="1"/>
  </cols>
  <sheetData>
    <row r="1" spans="1:10" s="168" customFormat="1" ht="14.25" customHeight="1" x14ac:dyDescent="0.2">
      <c r="A1" s="295" t="s">
        <v>0</v>
      </c>
      <c r="B1" s="293" t="s">
        <v>287</v>
      </c>
      <c r="C1" s="293" t="s">
        <v>288</v>
      </c>
      <c r="D1" s="293" t="s">
        <v>289</v>
      </c>
      <c r="E1" s="293" t="s">
        <v>290</v>
      </c>
      <c r="F1" s="293" t="s">
        <v>291</v>
      </c>
      <c r="G1" s="293" t="s">
        <v>292</v>
      </c>
      <c r="H1" s="293" t="s">
        <v>293</v>
      </c>
      <c r="I1" s="293" t="s">
        <v>294</v>
      </c>
      <c r="J1" s="292" t="s">
        <v>295</v>
      </c>
    </row>
    <row r="2" spans="1:10" s="168" customFormat="1" ht="69.75" customHeight="1" x14ac:dyDescent="0.2">
      <c r="A2" s="296"/>
      <c r="B2" s="294"/>
      <c r="C2" s="294"/>
      <c r="D2" s="294"/>
      <c r="E2" s="294"/>
      <c r="F2" s="294"/>
      <c r="G2" s="294"/>
      <c r="H2" s="294"/>
      <c r="I2" s="294"/>
      <c r="J2" s="292"/>
    </row>
    <row r="3" spans="1:10" s="175" customFormat="1" ht="12.75" x14ac:dyDescent="0.2">
      <c r="A3" s="169">
        <v>1</v>
      </c>
      <c r="B3" s="170" t="s">
        <v>132</v>
      </c>
      <c r="C3" s="171">
        <v>3</v>
      </c>
      <c r="D3" s="172">
        <v>575</v>
      </c>
      <c r="E3" s="172">
        <v>575</v>
      </c>
      <c r="F3" s="171">
        <v>1</v>
      </c>
      <c r="G3" s="171">
        <v>0</v>
      </c>
      <c r="H3" s="173">
        <v>19</v>
      </c>
      <c r="I3" s="171">
        <v>1937</v>
      </c>
      <c r="J3" s="174">
        <v>38</v>
      </c>
    </row>
    <row r="4" spans="1:10" s="175" customFormat="1" ht="12.75" x14ac:dyDescent="0.2">
      <c r="A4" s="169">
        <v>2</v>
      </c>
      <c r="B4" s="170" t="s">
        <v>132</v>
      </c>
      <c r="C4" s="171">
        <v>8</v>
      </c>
      <c r="D4" s="172">
        <v>32</v>
      </c>
      <c r="E4" s="172">
        <v>32</v>
      </c>
      <c r="F4" s="171">
        <v>1</v>
      </c>
      <c r="G4" s="171">
        <v>0</v>
      </c>
      <c r="H4" s="173">
        <v>2</v>
      </c>
      <c r="I4" s="171">
        <v>1978</v>
      </c>
      <c r="J4" s="174">
        <v>2</v>
      </c>
    </row>
    <row r="5" spans="1:10" s="175" customFormat="1" ht="12.75" x14ac:dyDescent="0.2">
      <c r="A5" s="169">
        <v>3</v>
      </c>
      <c r="B5" s="170" t="s">
        <v>132</v>
      </c>
      <c r="C5" s="171">
        <v>28</v>
      </c>
      <c r="D5" s="172">
        <v>88</v>
      </c>
      <c r="E5" s="172">
        <v>88</v>
      </c>
      <c r="F5" s="171">
        <v>1</v>
      </c>
      <c r="G5" s="171">
        <v>0</v>
      </c>
      <c r="H5" s="173">
        <v>3</v>
      </c>
      <c r="I5" s="171">
        <v>1978</v>
      </c>
      <c r="J5" s="174">
        <v>6</v>
      </c>
    </row>
    <row r="6" spans="1:10" s="175" customFormat="1" ht="12.75" x14ac:dyDescent="0.2">
      <c r="A6" s="169">
        <v>4</v>
      </c>
      <c r="B6" s="177" t="s">
        <v>296</v>
      </c>
      <c r="C6" s="178">
        <v>42</v>
      </c>
      <c r="D6" s="179">
        <v>5582.1</v>
      </c>
      <c r="E6" s="179">
        <v>5582.1</v>
      </c>
      <c r="F6" s="180">
        <v>5</v>
      </c>
      <c r="G6" s="178">
        <v>8</v>
      </c>
      <c r="H6" s="181">
        <v>100</v>
      </c>
      <c r="I6" s="178">
        <v>1985</v>
      </c>
      <c r="J6" s="174">
        <v>372</v>
      </c>
    </row>
    <row r="7" spans="1:10" s="175" customFormat="1" ht="12.75" x14ac:dyDescent="0.2">
      <c r="A7" s="169">
        <v>5</v>
      </c>
      <c r="B7" s="170" t="s">
        <v>132</v>
      </c>
      <c r="C7" s="171">
        <v>56</v>
      </c>
      <c r="D7" s="172">
        <v>170</v>
      </c>
      <c r="E7" s="172">
        <v>170</v>
      </c>
      <c r="F7" s="171">
        <v>1</v>
      </c>
      <c r="G7" s="171">
        <v>0</v>
      </c>
      <c r="H7" s="173">
        <v>8</v>
      </c>
      <c r="I7" s="171">
        <v>1957</v>
      </c>
      <c r="J7" s="174">
        <v>11</v>
      </c>
    </row>
    <row r="8" spans="1:10" s="175" customFormat="1" ht="12.75" x14ac:dyDescent="0.2">
      <c r="A8" s="169">
        <v>6</v>
      </c>
      <c r="B8" s="170" t="s">
        <v>132</v>
      </c>
      <c r="C8" s="171">
        <v>64</v>
      </c>
      <c r="D8" s="172">
        <v>170</v>
      </c>
      <c r="E8" s="172">
        <v>170</v>
      </c>
      <c r="F8" s="171">
        <v>1</v>
      </c>
      <c r="G8" s="171">
        <v>0</v>
      </c>
      <c r="H8" s="173">
        <v>8</v>
      </c>
      <c r="I8" s="171">
        <v>1957</v>
      </c>
      <c r="J8" s="174"/>
    </row>
    <row r="9" spans="1:10" s="175" customFormat="1" ht="12.75" x14ac:dyDescent="0.2">
      <c r="A9" s="169">
        <v>7</v>
      </c>
      <c r="B9" s="170" t="s">
        <v>132</v>
      </c>
      <c r="C9" s="171">
        <v>228</v>
      </c>
      <c r="D9" s="172">
        <v>135</v>
      </c>
      <c r="E9" s="172">
        <v>135</v>
      </c>
      <c r="F9" s="171">
        <v>1</v>
      </c>
      <c r="G9" s="171">
        <v>0</v>
      </c>
      <c r="H9" s="173">
        <v>4</v>
      </c>
      <c r="I9" s="171">
        <v>1960</v>
      </c>
      <c r="J9" s="174">
        <v>9</v>
      </c>
    </row>
    <row r="10" spans="1:10" s="175" customFormat="1" ht="12.75" x14ac:dyDescent="0.2">
      <c r="A10" s="169">
        <v>8</v>
      </c>
      <c r="B10" s="170" t="s">
        <v>108</v>
      </c>
      <c r="C10" s="171">
        <v>44</v>
      </c>
      <c r="D10" s="172">
        <v>231</v>
      </c>
      <c r="E10" s="172">
        <v>231</v>
      </c>
      <c r="F10" s="171">
        <v>1</v>
      </c>
      <c r="G10" s="171">
        <v>0</v>
      </c>
      <c r="H10" s="173">
        <v>10</v>
      </c>
      <c r="I10" s="171">
        <v>1928</v>
      </c>
      <c r="J10" s="174">
        <v>15</v>
      </c>
    </row>
    <row r="11" spans="1:10" s="175" customFormat="1" ht="12.75" x14ac:dyDescent="0.2">
      <c r="A11" s="169">
        <v>9</v>
      </c>
      <c r="B11" s="170" t="s">
        <v>107</v>
      </c>
      <c r="C11" s="171">
        <v>48</v>
      </c>
      <c r="D11" s="172">
        <v>235</v>
      </c>
      <c r="E11" s="172">
        <v>235</v>
      </c>
      <c r="F11" s="171">
        <v>1</v>
      </c>
      <c r="G11" s="171">
        <v>0</v>
      </c>
      <c r="H11" s="173">
        <v>12</v>
      </c>
      <c r="I11" s="171">
        <v>1924</v>
      </c>
      <c r="J11" s="174">
        <v>16</v>
      </c>
    </row>
    <row r="12" spans="1:10" s="175" customFormat="1" ht="12.75" x14ac:dyDescent="0.2">
      <c r="A12" s="169">
        <v>10</v>
      </c>
      <c r="B12" s="170" t="s">
        <v>107</v>
      </c>
      <c r="C12" s="171">
        <v>56</v>
      </c>
      <c r="D12" s="172">
        <v>230</v>
      </c>
      <c r="E12" s="172">
        <v>230</v>
      </c>
      <c r="F12" s="171">
        <v>1</v>
      </c>
      <c r="G12" s="171">
        <v>0</v>
      </c>
      <c r="H12" s="173">
        <v>12</v>
      </c>
      <c r="I12" s="171">
        <v>1938</v>
      </c>
      <c r="J12" s="174">
        <v>15</v>
      </c>
    </row>
    <row r="13" spans="1:10" s="175" customFormat="1" ht="12.75" x14ac:dyDescent="0.2">
      <c r="A13" s="169">
        <v>11</v>
      </c>
      <c r="B13" s="170" t="s">
        <v>107</v>
      </c>
      <c r="C13" s="171">
        <v>58</v>
      </c>
      <c r="D13" s="172">
        <v>190</v>
      </c>
      <c r="E13" s="172">
        <v>190</v>
      </c>
      <c r="F13" s="171">
        <v>1</v>
      </c>
      <c r="G13" s="171">
        <v>0</v>
      </c>
      <c r="H13" s="173">
        <v>12</v>
      </c>
      <c r="I13" s="171">
        <v>1914</v>
      </c>
      <c r="J13" s="174">
        <v>13</v>
      </c>
    </row>
    <row r="14" spans="1:10" s="175" customFormat="1" ht="12.75" x14ac:dyDescent="0.2">
      <c r="A14" s="169">
        <v>12</v>
      </c>
      <c r="B14" s="170" t="s">
        <v>297</v>
      </c>
      <c r="C14" s="171">
        <v>151</v>
      </c>
      <c r="D14" s="172">
        <v>62</v>
      </c>
      <c r="E14" s="172">
        <v>62</v>
      </c>
      <c r="F14" s="171">
        <v>1</v>
      </c>
      <c r="G14" s="171">
        <v>0</v>
      </c>
      <c r="H14" s="173">
        <v>2</v>
      </c>
      <c r="I14" s="171">
        <v>1953</v>
      </c>
      <c r="J14" s="174">
        <v>4</v>
      </c>
    </row>
    <row r="15" spans="1:10" s="175" customFormat="1" ht="12.75" x14ac:dyDescent="0.2">
      <c r="A15" s="169">
        <v>13</v>
      </c>
      <c r="B15" s="170" t="s">
        <v>297</v>
      </c>
      <c r="C15" s="171">
        <v>155</v>
      </c>
      <c r="D15" s="172">
        <v>62</v>
      </c>
      <c r="E15" s="172">
        <v>62</v>
      </c>
      <c r="F15" s="171">
        <v>1</v>
      </c>
      <c r="G15" s="171">
        <v>0</v>
      </c>
      <c r="H15" s="173">
        <v>2</v>
      </c>
      <c r="I15" s="171">
        <v>1953</v>
      </c>
      <c r="J15" s="174">
        <v>4</v>
      </c>
    </row>
    <row r="16" spans="1:10" s="175" customFormat="1" ht="12.75" x14ac:dyDescent="0.2">
      <c r="A16" s="169">
        <v>14</v>
      </c>
      <c r="B16" s="170" t="s">
        <v>297</v>
      </c>
      <c r="C16" s="171">
        <v>159</v>
      </c>
      <c r="D16" s="172">
        <v>114</v>
      </c>
      <c r="E16" s="172">
        <v>114</v>
      </c>
      <c r="F16" s="171">
        <v>1</v>
      </c>
      <c r="G16" s="171">
        <v>0</v>
      </c>
      <c r="H16" s="173">
        <v>4</v>
      </c>
      <c r="I16" s="171">
        <v>1950</v>
      </c>
      <c r="J16" s="174">
        <v>8</v>
      </c>
    </row>
    <row r="17" spans="1:10" s="175" customFormat="1" ht="12.75" x14ac:dyDescent="0.2">
      <c r="A17" s="169">
        <v>15</v>
      </c>
      <c r="B17" s="170" t="s">
        <v>298</v>
      </c>
      <c r="C17" s="171">
        <v>161</v>
      </c>
      <c r="D17" s="172">
        <v>111</v>
      </c>
      <c r="E17" s="172">
        <v>111</v>
      </c>
      <c r="F17" s="171">
        <v>1</v>
      </c>
      <c r="G17" s="171">
        <v>0</v>
      </c>
      <c r="H17" s="173">
        <v>3</v>
      </c>
      <c r="I17" s="171">
        <v>1950</v>
      </c>
      <c r="J17" s="174">
        <v>7</v>
      </c>
    </row>
    <row r="18" spans="1:10" s="175" customFormat="1" ht="12.75" x14ac:dyDescent="0.2">
      <c r="A18" s="169">
        <v>16</v>
      </c>
      <c r="B18" s="170" t="s">
        <v>298</v>
      </c>
      <c r="C18" s="171">
        <v>163</v>
      </c>
      <c r="D18" s="172">
        <v>113</v>
      </c>
      <c r="E18" s="172">
        <v>113</v>
      </c>
      <c r="F18" s="171">
        <v>1</v>
      </c>
      <c r="G18" s="171">
        <v>0</v>
      </c>
      <c r="H18" s="173">
        <v>4</v>
      </c>
      <c r="I18" s="171">
        <v>1950</v>
      </c>
      <c r="J18" s="174">
        <v>8</v>
      </c>
    </row>
    <row r="19" spans="1:10" s="175" customFormat="1" ht="12.75" x14ac:dyDescent="0.2">
      <c r="A19" s="169">
        <v>17</v>
      </c>
      <c r="B19" s="170" t="s">
        <v>298</v>
      </c>
      <c r="C19" s="171">
        <v>165</v>
      </c>
      <c r="D19" s="172">
        <v>111</v>
      </c>
      <c r="E19" s="172">
        <v>111</v>
      </c>
      <c r="F19" s="171">
        <v>1</v>
      </c>
      <c r="G19" s="171">
        <v>0</v>
      </c>
      <c r="H19" s="173">
        <v>4</v>
      </c>
      <c r="I19" s="171">
        <v>1971</v>
      </c>
      <c r="J19" s="174">
        <v>7</v>
      </c>
    </row>
    <row r="20" spans="1:10" s="175" customFormat="1" ht="12.75" x14ac:dyDescent="0.2">
      <c r="A20" s="169">
        <v>18</v>
      </c>
      <c r="B20" s="170" t="s">
        <v>298</v>
      </c>
      <c r="C20" s="171">
        <v>167</v>
      </c>
      <c r="D20" s="172">
        <v>112</v>
      </c>
      <c r="E20" s="172">
        <v>112</v>
      </c>
      <c r="F20" s="171">
        <v>1</v>
      </c>
      <c r="G20" s="171">
        <v>0</v>
      </c>
      <c r="H20" s="173">
        <v>3</v>
      </c>
      <c r="I20" s="171">
        <v>1953</v>
      </c>
      <c r="J20" s="174">
        <v>7</v>
      </c>
    </row>
    <row r="21" spans="1:10" s="175" customFormat="1" ht="12.75" x14ac:dyDescent="0.2">
      <c r="A21" s="169">
        <v>19</v>
      </c>
      <c r="B21" s="170" t="s">
        <v>299</v>
      </c>
      <c r="C21" s="171">
        <v>81</v>
      </c>
      <c r="D21" s="172">
        <v>80</v>
      </c>
      <c r="E21" s="172">
        <v>80</v>
      </c>
      <c r="F21" s="171">
        <v>1</v>
      </c>
      <c r="G21" s="171">
        <v>0</v>
      </c>
      <c r="H21" s="173">
        <v>2</v>
      </c>
      <c r="I21" s="171">
        <v>1960</v>
      </c>
      <c r="J21" s="174">
        <v>5</v>
      </c>
    </row>
    <row r="22" spans="1:10" s="175" customFormat="1" ht="12.75" x14ac:dyDescent="0.2">
      <c r="A22" s="169">
        <v>20</v>
      </c>
      <c r="B22" s="170" t="s">
        <v>299</v>
      </c>
      <c r="C22" s="171">
        <v>85</v>
      </c>
      <c r="D22" s="172">
        <v>76</v>
      </c>
      <c r="E22" s="172">
        <v>76</v>
      </c>
      <c r="F22" s="171">
        <v>1</v>
      </c>
      <c r="G22" s="171">
        <v>0</v>
      </c>
      <c r="H22" s="173">
        <v>2</v>
      </c>
      <c r="I22" s="171">
        <v>1960</v>
      </c>
      <c r="J22" s="174">
        <v>5</v>
      </c>
    </row>
    <row r="23" spans="1:10" s="175" customFormat="1" ht="12.75" x14ac:dyDescent="0.2">
      <c r="A23" s="169">
        <v>21</v>
      </c>
      <c r="B23" s="170" t="s">
        <v>299</v>
      </c>
      <c r="C23" s="171">
        <v>87</v>
      </c>
      <c r="D23" s="172">
        <v>66</v>
      </c>
      <c r="E23" s="172">
        <v>66</v>
      </c>
      <c r="F23" s="171">
        <v>1</v>
      </c>
      <c r="G23" s="171">
        <v>0</v>
      </c>
      <c r="H23" s="173">
        <v>3</v>
      </c>
      <c r="I23" s="171">
        <v>1960</v>
      </c>
      <c r="J23" s="174">
        <v>4</v>
      </c>
    </row>
    <row r="24" spans="1:10" s="197" customFormat="1" ht="12.75" x14ac:dyDescent="0.2">
      <c r="A24" s="169">
        <v>22</v>
      </c>
      <c r="B24" s="198" t="s">
        <v>300</v>
      </c>
      <c r="C24" s="199">
        <v>9</v>
      </c>
      <c r="D24" s="200">
        <v>1085</v>
      </c>
      <c r="E24" s="200">
        <v>1085</v>
      </c>
      <c r="F24" s="199">
        <v>3</v>
      </c>
      <c r="G24" s="199">
        <v>3</v>
      </c>
      <c r="H24" s="199">
        <v>24</v>
      </c>
      <c r="I24" s="199">
        <v>1959</v>
      </c>
      <c r="J24" s="196">
        <v>72</v>
      </c>
    </row>
    <row r="25" spans="1:10" s="197" customFormat="1" ht="12.75" x14ac:dyDescent="0.2">
      <c r="A25" s="169">
        <v>23</v>
      </c>
      <c r="B25" s="198" t="s">
        <v>301</v>
      </c>
      <c r="C25" s="199">
        <v>36</v>
      </c>
      <c r="D25" s="200">
        <v>701</v>
      </c>
      <c r="E25" s="200">
        <v>701</v>
      </c>
      <c r="F25" s="199">
        <v>2</v>
      </c>
      <c r="G25" s="199">
        <v>3</v>
      </c>
      <c r="H25" s="199">
        <v>18</v>
      </c>
      <c r="I25" s="199">
        <v>1928</v>
      </c>
      <c r="J25" s="196">
        <v>47</v>
      </c>
    </row>
    <row r="26" spans="1:10" s="197" customFormat="1" ht="12.75" x14ac:dyDescent="0.2">
      <c r="A26" s="169">
        <v>24</v>
      </c>
      <c r="B26" s="193" t="s">
        <v>109</v>
      </c>
      <c r="C26" s="194">
        <v>65</v>
      </c>
      <c r="D26" s="195">
        <v>272</v>
      </c>
      <c r="E26" s="195">
        <v>272</v>
      </c>
      <c r="F26" s="194">
        <v>1</v>
      </c>
      <c r="G26" s="194">
        <v>0</v>
      </c>
      <c r="H26" s="194">
        <v>12</v>
      </c>
      <c r="I26" s="194">
        <v>1928</v>
      </c>
      <c r="J26" s="196">
        <v>18</v>
      </c>
    </row>
    <row r="27" spans="1:10" s="175" customFormat="1" ht="12.75" x14ac:dyDescent="0.2">
      <c r="A27" s="169">
        <v>25</v>
      </c>
      <c r="B27" s="170" t="s">
        <v>302</v>
      </c>
      <c r="C27" s="171">
        <v>3</v>
      </c>
      <c r="D27" s="172">
        <v>103</v>
      </c>
      <c r="E27" s="172">
        <v>103</v>
      </c>
      <c r="F27" s="171">
        <v>1</v>
      </c>
      <c r="G27" s="171">
        <v>2</v>
      </c>
      <c r="H27" s="173">
        <v>2</v>
      </c>
      <c r="I27" s="171">
        <v>1977</v>
      </c>
      <c r="J27" s="174">
        <v>7</v>
      </c>
    </row>
    <row r="28" spans="1:10" s="175" customFormat="1" ht="12.75" x14ac:dyDescent="0.2">
      <c r="A28" s="169">
        <v>26</v>
      </c>
      <c r="B28" s="170" t="s">
        <v>302</v>
      </c>
      <c r="C28" s="171">
        <v>5</v>
      </c>
      <c r="D28" s="172">
        <v>174</v>
      </c>
      <c r="E28" s="172">
        <v>174</v>
      </c>
      <c r="F28" s="171">
        <v>1</v>
      </c>
      <c r="G28" s="171">
        <v>0</v>
      </c>
      <c r="H28" s="173">
        <v>2</v>
      </c>
      <c r="I28" s="171">
        <v>1976</v>
      </c>
      <c r="J28" s="174">
        <v>12</v>
      </c>
    </row>
    <row r="29" spans="1:10" s="175" customFormat="1" ht="12.75" x14ac:dyDescent="0.2">
      <c r="A29" s="169">
        <v>27</v>
      </c>
      <c r="B29" s="170" t="s">
        <v>303</v>
      </c>
      <c r="C29" s="171">
        <v>7</v>
      </c>
      <c r="D29" s="172">
        <v>102</v>
      </c>
      <c r="E29" s="172">
        <v>102</v>
      </c>
      <c r="F29" s="171">
        <v>1</v>
      </c>
      <c r="G29" s="171">
        <v>0</v>
      </c>
      <c r="H29" s="173">
        <v>2</v>
      </c>
      <c r="I29" s="171">
        <v>1977</v>
      </c>
      <c r="J29" s="174">
        <v>7</v>
      </c>
    </row>
    <row r="30" spans="1:10" s="175" customFormat="1" ht="12.75" x14ac:dyDescent="0.2">
      <c r="A30" s="169">
        <v>28</v>
      </c>
      <c r="B30" s="170" t="s">
        <v>303</v>
      </c>
      <c r="C30" s="171">
        <v>9</v>
      </c>
      <c r="D30" s="172">
        <v>103</v>
      </c>
      <c r="E30" s="172">
        <v>103</v>
      </c>
      <c r="F30" s="171">
        <v>1</v>
      </c>
      <c r="G30" s="171">
        <v>0</v>
      </c>
      <c r="H30" s="173">
        <v>2</v>
      </c>
      <c r="I30" s="171">
        <v>1977</v>
      </c>
      <c r="J30" s="174">
        <v>7</v>
      </c>
    </row>
    <row r="31" spans="1:10" s="175" customFormat="1" ht="12.75" x14ac:dyDescent="0.2">
      <c r="A31" s="169">
        <v>29</v>
      </c>
      <c r="B31" s="170" t="s">
        <v>303</v>
      </c>
      <c r="C31" s="171">
        <v>11</v>
      </c>
      <c r="D31" s="172">
        <v>103</v>
      </c>
      <c r="E31" s="172">
        <v>103</v>
      </c>
      <c r="F31" s="171">
        <v>1</v>
      </c>
      <c r="G31" s="171">
        <v>1</v>
      </c>
      <c r="H31" s="173">
        <v>2</v>
      </c>
      <c r="I31" s="171">
        <v>1977</v>
      </c>
      <c r="J31" s="174">
        <v>7</v>
      </c>
    </row>
    <row r="32" spans="1:10" s="175" customFormat="1" ht="12.75" x14ac:dyDescent="0.2">
      <c r="A32" s="169">
        <v>30</v>
      </c>
      <c r="B32" s="170" t="s">
        <v>304</v>
      </c>
      <c r="C32" s="171">
        <v>3</v>
      </c>
      <c r="D32" s="172">
        <v>153</v>
      </c>
      <c r="E32" s="172">
        <v>153</v>
      </c>
      <c r="F32" s="171">
        <v>1</v>
      </c>
      <c r="G32" s="171">
        <v>0</v>
      </c>
      <c r="H32" s="173">
        <v>4</v>
      </c>
      <c r="I32" s="171">
        <v>1957</v>
      </c>
      <c r="J32" s="174">
        <v>10</v>
      </c>
    </row>
    <row r="33" spans="1:10" s="175" customFormat="1" ht="12.75" x14ac:dyDescent="0.2">
      <c r="A33" s="169">
        <v>31</v>
      </c>
      <c r="B33" s="170" t="s">
        <v>305</v>
      </c>
      <c r="C33" s="171">
        <v>4</v>
      </c>
      <c r="D33" s="172">
        <v>153</v>
      </c>
      <c r="E33" s="172">
        <v>153</v>
      </c>
      <c r="F33" s="171">
        <v>1</v>
      </c>
      <c r="G33" s="171">
        <v>2</v>
      </c>
      <c r="H33" s="173">
        <v>4</v>
      </c>
      <c r="I33" s="171">
        <v>1957</v>
      </c>
      <c r="J33" s="174">
        <v>10</v>
      </c>
    </row>
    <row r="34" spans="1:10" s="175" customFormat="1" ht="12.75" x14ac:dyDescent="0.2">
      <c r="A34" s="169">
        <v>32</v>
      </c>
      <c r="B34" s="170" t="s">
        <v>305</v>
      </c>
      <c r="C34" s="171">
        <v>6</v>
      </c>
      <c r="D34" s="172">
        <v>153</v>
      </c>
      <c r="E34" s="172">
        <v>153</v>
      </c>
      <c r="F34" s="171">
        <v>1</v>
      </c>
      <c r="G34" s="171">
        <v>0</v>
      </c>
      <c r="H34" s="173">
        <v>4</v>
      </c>
      <c r="I34" s="171">
        <v>1957</v>
      </c>
      <c r="J34" s="174">
        <v>10</v>
      </c>
    </row>
    <row r="35" spans="1:10" s="175" customFormat="1" ht="12.75" x14ac:dyDescent="0.2">
      <c r="A35" s="169">
        <v>33</v>
      </c>
      <c r="B35" s="170" t="s">
        <v>305</v>
      </c>
      <c r="C35" s="171">
        <v>8</v>
      </c>
      <c r="D35" s="172">
        <v>150</v>
      </c>
      <c r="E35" s="172">
        <v>150</v>
      </c>
      <c r="F35" s="171">
        <v>1</v>
      </c>
      <c r="G35" s="171">
        <v>0</v>
      </c>
      <c r="H35" s="173">
        <v>4</v>
      </c>
      <c r="I35" s="171">
        <v>1958</v>
      </c>
      <c r="J35" s="174">
        <v>10</v>
      </c>
    </row>
    <row r="36" spans="1:10" s="175" customFormat="1" ht="12.75" x14ac:dyDescent="0.2">
      <c r="A36" s="169">
        <v>34</v>
      </c>
      <c r="B36" s="170" t="s">
        <v>305</v>
      </c>
      <c r="C36" s="171">
        <v>9</v>
      </c>
      <c r="D36" s="172">
        <v>159</v>
      </c>
      <c r="E36" s="172">
        <v>159</v>
      </c>
      <c r="F36" s="171">
        <v>1</v>
      </c>
      <c r="G36" s="171">
        <v>0</v>
      </c>
      <c r="H36" s="173">
        <v>4</v>
      </c>
      <c r="I36" s="171">
        <v>1959</v>
      </c>
      <c r="J36" s="174">
        <v>11</v>
      </c>
    </row>
    <row r="37" spans="1:10" s="175" customFormat="1" ht="12.75" x14ac:dyDescent="0.2">
      <c r="A37" s="169">
        <v>35</v>
      </c>
      <c r="B37" s="170" t="s">
        <v>304</v>
      </c>
      <c r="C37" s="171">
        <v>13</v>
      </c>
      <c r="D37" s="172">
        <v>155</v>
      </c>
      <c r="E37" s="172">
        <v>155</v>
      </c>
      <c r="F37" s="171">
        <v>1</v>
      </c>
      <c r="G37" s="171">
        <v>0</v>
      </c>
      <c r="H37" s="173">
        <v>4</v>
      </c>
      <c r="I37" s="171">
        <v>1957</v>
      </c>
      <c r="J37" s="174">
        <v>10</v>
      </c>
    </row>
    <row r="38" spans="1:10" s="175" customFormat="1" ht="12.75" x14ac:dyDescent="0.2">
      <c r="A38" s="169">
        <v>36</v>
      </c>
      <c r="B38" s="170" t="s">
        <v>112</v>
      </c>
      <c r="C38" s="171">
        <v>16</v>
      </c>
      <c r="D38" s="172">
        <v>227</v>
      </c>
      <c r="E38" s="172">
        <v>227</v>
      </c>
      <c r="F38" s="171">
        <v>1</v>
      </c>
      <c r="G38" s="171">
        <v>0</v>
      </c>
      <c r="H38" s="173">
        <v>2</v>
      </c>
      <c r="I38" s="171">
        <v>1976</v>
      </c>
      <c r="J38" s="174">
        <v>15</v>
      </c>
    </row>
    <row r="39" spans="1:10" s="175" customFormat="1" ht="12.75" x14ac:dyDescent="0.2">
      <c r="A39" s="169">
        <v>37</v>
      </c>
      <c r="B39" s="170" t="s">
        <v>112</v>
      </c>
      <c r="C39" s="171">
        <v>30</v>
      </c>
      <c r="D39" s="172">
        <v>101</v>
      </c>
      <c r="E39" s="172">
        <v>101</v>
      </c>
      <c r="F39" s="171">
        <v>1</v>
      </c>
      <c r="G39" s="171">
        <v>0</v>
      </c>
      <c r="H39" s="173">
        <v>2</v>
      </c>
      <c r="I39" s="171">
        <v>1978</v>
      </c>
      <c r="J39" s="174">
        <v>7</v>
      </c>
    </row>
    <row r="40" spans="1:10" s="175" customFormat="1" ht="12.75" x14ac:dyDescent="0.2">
      <c r="A40" s="169">
        <v>38</v>
      </c>
      <c r="B40" s="170" t="s">
        <v>112</v>
      </c>
      <c r="C40" s="171">
        <v>34</v>
      </c>
      <c r="D40" s="172">
        <v>104</v>
      </c>
      <c r="E40" s="172">
        <v>104</v>
      </c>
      <c r="F40" s="171">
        <v>1</v>
      </c>
      <c r="G40" s="171">
        <v>0</v>
      </c>
      <c r="H40" s="173">
        <v>2</v>
      </c>
      <c r="I40" s="171">
        <v>1978</v>
      </c>
      <c r="J40" s="174">
        <v>7</v>
      </c>
    </row>
    <row r="41" spans="1:10" s="175" customFormat="1" ht="12.75" x14ac:dyDescent="0.2">
      <c r="A41" s="169">
        <v>39</v>
      </c>
      <c r="B41" s="170" t="s">
        <v>306</v>
      </c>
      <c r="C41" s="171">
        <v>23</v>
      </c>
      <c r="D41" s="172">
        <v>17</v>
      </c>
      <c r="E41" s="172">
        <v>17</v>
      </c>
      <c r="F41" s="171">
        <v>1</v>
      </c>
      <c r="G41" s="171">
        <v>0</v>
      </c>
      <c r="H41" s="173">
        <v>2</v>
      </c>
      <c r="I41" s="171">
        <v>1952</v>
      </c>
      <c r="J41" s="174">
        <v>1</v>
      </c>
    </row>
    <row r="42" spans="1:10" s="175" customFormat="1" ht="12.75" x14ac:dyDescent="0.2">
      <c r="A42" s="169">
        <v>40</v>
      </c>
      <c r="B42" s="170" t="s">
        <v>307</v>
      </c>
      <c r="C42" s="171">
        <v>4</v>
      </c>
      <c r="D42" s="172">
        <v>101</v>
      </c>
      <c r="E42" s="172">
        <v>101</v>
      </c>
      <c r="F42" s="171">
        <v>1</v>
      </c>
      <c r="G42" s="171">
        <v>0</v>
      </c>
      <c r="H42" s="173">
        <v>2</v>
      </c>
      <c r="I42" s="171">
        <v>1969</v>
      </c>
      <c r="J42" s="174">
        <v>7</v>
      </c>
    </row>
    <row r="43" spans="1:10" s="175" customFormat="1" ht="12.75" x14ac:dyDescent="0.2">
      <c r="A43" s="169">
        <v>41</v>
      </c>
      <c r="B43" s="170" t="s">
        <v>307</v>
      </c>
      <c r="C43" s="171">
        <v>10</v>
      </c>
      <c r="D43" s="172">
        <v>103</v>
      </c>
      <c r="E43" s="172">
        <v>103</v>
      </c>
      <c r="F43" s="171">
        <v>1</v>
      </c>
      <c r="G43" s="171">
        <v>0</v>
      </c>
      <c r="H43" s="173">
        <v>3</v>
      </c>
      <c r="I43" s="171">
        <v>1958</v>
      </c>
      <c r="J43" s="174">
        <v>7</v>
      </c>
    </row>
    <row r="44" spans="1:10" s="175" customFormat="1" ht="12.75" x14ac:dyDescent="0.2">
      <c r="A44" s="169">
        <v>42</v>
      </c>
      <c r="B44" s="170" t="s">
        <v>308</v>
      </c>
      <c r="C44" s="171">
        <v>2</v>
      </c>
      <c r="D44" s="172">
        <v>74.400000000000006</v>
      </c>
      <c r="E44" s="172">
        <v>74.400000000000006</v>
      </c>
      <c r="F44" s="171">
        <v>1</v>
      </c>
      <c r="G44" s="171">
        <v>0</v>
      </c>
      <c r="H44" s="173">
        <v>4</v>
      </c>
      <c r="I44" s="171">
        <v>1965</v>
      </c>
      <c r="J44" s="174">
        <v>5</v>
      </c>
    </row>
    <row r="45" spans="1:10" s="175" customFormat="1" ht="12.75" x14ac:dyDescent="0.2">
      <c r="A45" s="169">
        <v>43</v>
      </c>
      <c r="B45" s="170" t="s">
        <v>308</v>
      </c>
      <c r="C45" s="171">
        <v>17</v>
      </c>
      <c r="D45" s="172">
        <v>166.8</v>
      </c>
      <c r="E45" s="172">
        <v>166.8</v>
      </c>
      <c r="F45" s="171">
        <v>1</v>
      </c>
      <c r="G45" s="171">
        <v>0</v>
      </c>
      <c r="H45" s="173">
        <v>4</v>
      </c>
      <c r="I45" s="171">
        <v>1961</v>
      </c>
      <c r="J45" s="174">
        <v>11</v>
      </c>
    </row>
    <row r="46" spans="1:10" s="175" customFormat="1" ht="12.75" x14ac:dyDescent="0.2">
      <c r="A46" s="169">
        <v>44</v>
      </c>
      <c r="B46" s="170" t="s">
        <v>308</v>
      </c>
      <c r="C46" s="171">
        <v>5</v>
      </c>
      <c r="D46" s="172">
        <v>273.10000000000002</v>
      </c>
      <c r="E46" s="172">
        <v>273.10000000000002</v>
      </c>
      <c r="F46" s="171">
        <v>1</v>
      </c>
      <c r="G46" s="171">
        <v>0</v>
      </c>
      <c r="H46" s="173">
        <v>8</v>
      </c>
      <c r="I46" s="171">
        <v>1932</v>
      </c>
      <c r="J46" s="174">
        <v>18</v>
      </c>
    </row>
    <row r="47" spans="1:10" s="175" customFormat="1" ht="12.75" x14ac:dyDescent="0.2">
      <c r="A47" s="169">
        <v>45</v>
      </c>
      <c r="B47" s="170" t="s">
        <v>308</v>
      </c>
      <c r="C47" s="171">
        <v>4</v>
      </c>
      <c r="D47" s="172">
        <v>216.7</v>
      </c>
      <c r="E47" s="172">
        <v>216.7</v>
      </c>
      <c r="F47" s="171">
        <v>1</v>
      </c>
      <c r="G47" s="171">
        <v>0</v>
      </c>
      <c r="H47" s="173">
        <v>13</v>
      </c>
      <c r="I47" s="171">
        <v>1932</v>
      </c>
      <c r="J47" s="174">
        <v>14</v>
      </c>
    </row>
    <row r="48" spans="1:10" s="175" customFormat="1" ht="12.75" x14ac:dyDescent="0.2">
      <c r="A48" s="169">
        <v>46</v>
      </c>
      <c r="B48" s="170" t="s">
        <v>134</v>
      </c>
      <c r="C48" s="171">
        <v>1</v>
      </c>
      <c r="D48" s="172">
        <v>158</v>
      </c>
      <c r="E48" s="172">
        <v>158</v>
      </c>
      <c r="F48" s="171">
        <v>1</v>
      </c>
      <c r="G48" s="171">
        <v>1</v>
      </c>
      <c r="H48" s="173">
        <v>4</v>
      </c>
      <c r="I48" s="171">
        <v>1960</v>
      </c>
      <c r="J48" s="174">
        <v>11</v>
      </c>
    </row>
    <row r="49" spans="1:10" s="175" customFormat="1" ht="12.75" x14ac:dyDescent="0.2">
      <c r="A49" s="169">
        <v>47</v>
      </c>
      <c r="B49" s="170" t="s">
        <v>134</v>
      </c>
      <c r="C49" s="171">
        <v>2</v>
      </c>
      <c r="D49" s="172">
        <v>174</v>
      </c>
      <c r="E49" s="172">
        <v>174</v>
      </c>
      <c r="F49" s="171">
        <v>1</v>
      </c>
      <c r="G49" s="171">
        <v>1</v>
      </c>
      <c r="H49" s="173">
        <v>4</v>
      </c>
      <c r="I49" s="171">
        <v>1976</v>
      </c>
      <c r="J49" s="174">
        <v>12</v>
      </c>
    </row>
    <row r="50" spans="1:10" s="175" customFormat="1" ht="12.75" x14ac:dyDescent="0.2">
      <c r="A50" s="169">
        <v>48</v>
      </c>
      <c r="B50" s="170" t="s">
        <v>134</v>
      </c>
      <c r="C50" s="171">
        <v>3</v>
      </c>
      <c r="D50" s="172">
        <v>138</v>
      </c>
      <c r="E50" s="172">
        <v>138</v>
      </c>
      <c r="F50" s="171">
        <v>1</v>
      </c>
      <c r="G50" s="171">
        <v>1</v>
      </c>
      <c r="H50" s="173">
        <v>3</v>
      </c>
      <c r="I50" s="171">
        <v>1960</v>
      </c>
      <c r="J50" s="174">
        <v>9</v>
      </c>
    </row>
    <row r="51" spans="1:10" s="175" customFormat="1" ht="12.75" x14ac:dyDescent="0.2">
      <c r="A51" s="169">
        <v>49</v>
      </c>
      <c r="B51" s="170" t="s">
        <v>134</v>
      </c>
      <c r="C51" s="171">
        <v>10</v>
      </c>
      <c r="D51" s="172">
        <v>323</v>
      </c>
      <c r="E51" s="172">
        <v>323</v>
      </c>
      <c r="F51" s="171">
        <v>2</v>
      </c>
      <c r="G51" s="171">
        <v>1</v>
      </c>
      <c r="H51" s="173">
        <v>4</v>
      </c>
      <c r="I51" s="171">
        <v>1986</v>
      </c>
      <c r="J51" s="174">
        <v>22</v>
      </c>
    </row>
    <row r="52" spans="1:10" s="175" customFormat="1" ht="12.75" x14ac:dyDescent="0.2">
      <c r="A52" s="169">
        <v>50</v>
      </c>
      <c r="B52" s="170" t="s">
        <v>119</v>
      </c>
      <c r="C52" s="171">
        <v>30</v>
      </c>
      <c r="D52" s="172">
        <v>827</v>
      </c>
      <c r="E52" s="172">
        <v>827</v>
      </c>
      <c r="F52" s="171">
        <v>2</v>
      </c>
      <c r="G52" s="171">
        <v>3</v>
      </c>
      <c r="H52" s="173">
        <v>18</v>
      </c>
      <c r="I52" s="171">
        <v>1990</v>
      </c>
      <c r="J52" s="174">
        <v>55</v>
      </c>
    </row>
    <row r="53" spans="1:10" s="175" customFormat="1" ht="12.75" x14ac:dyDescent="0.2">
      <c r="A53" s="169">
        <v>51</v>
      </c>
      <c r="B53" s="170" t="s">
        <v>309</v>
      </c>
      <c r="C53" s="171">
        <v>3</v>
      </c>
      <c r="D53" s="172">
        <v>100</v>
      </c>
      <c r="E53" s="172">
        <v>100</v>
      </c>
      <c r="F53" s="171">
        <v>1</v>
      </c>
      <c r="G53" s="171">
        <v>0</v>
      </c>
      <c r="H53" s="173">
        <v>3</v>
      </c>
      <c r="I53" s="171">
        <v>1957</v>
      </c>
      <c r="J53" s="174">
        <v>7</v>
      </c>
    </row>
    <row r="54" spans="1:10" s="175" customFormat="1" ht="12.75" x14ac:dyDescent="0.2">
      <c r="A54" s="169">
        <v>52</v>
      </c>
      <c r="B54" s="170" t="s">
        <v>310</v>
      </c>
      <c r="C54" s="171">
        <v>5</v>
      </c>
      <c r="D54" s="172">
        <v>60</v>
      </c>
      <c r="E54" s="172">
        <v>60</v>
      </c>
      <c r="F54" s="171">
        <v>1</v>
      </c>
      <c r="G54" s="171">
        <v>0</v>
      </c>
      <c r="H54" s="173">
        <v>2</v>
      </c>
      <c r="I54" s="171">
        <v>1957</v>
      </c>
      <c r="J54" s="174">
        <v>4</v>
      </c>
    </row>
    <row r="55" spans="1:10" s="175" customFormat="1" ht="12.75" x14ac:dyDescent="0.2">
      <c r="A55" s="169">
        <v>53</v>
      </c>
      <c r="B55" s="170" t="s">
        <v>311</v>
      </c>
      <c r="C55" s="171">
        <v>36</v>
      </c>
      <c r="D55" s="172">
        <v>68</v>
      </c>
      <c r="E55" s="172">
        <v>68</v>
      </c>
      <c r="F55" s="171">
        <v>1</v>
      </c>
      <c r="G55" s="171">
        <v>0</v>
      </c>
      <c r="H55" s="173">
        <v>2</v>
      </c>
      <c r="I55" s="171">
        <v>1957</v>
      </c>
      <c r="J55" s="174">
        <v>5</v>
      </c>
    </row>
    <row r="56" spans="1:10" s="175" customFormat="1" ht="12.75" x14ac:dyDescent="0.2">
      <c r="A56" s="169">
        <v>54</v>
      </c>
      <c r="B56" s="170" t="s">
        <v>311</v>
      </c>
      <c r="C56" s="171">
        <v>38</v>
      </c>
      <c r="D56" s="172">
        <v>54</v>
      </c>
      <c r="E56" s="172">
        <v>54</v>
      </c>
      <c r="F56" s="171">
        <v>1</v>
      </c>
      <c r="G56" s="171">
        <v>0</v>
      </c>
      <c r="H56" s="173">
        <v>4</v>
      </c>
      <c r="I56" s="171">
        <v>1964</v>
      </c>
      <c r="J56" s="174">
        <v>4</v>
      </c>
    </row>
    <row r="57" spans="1:10" s="175" customFormat="1" ht="12.75" x14ac:dyDescent="0.2">
      <c r="A57" s="169">
        <v>55</v>
      </c>
      <c r="B57" s="170" t="s">
        <v>312</v>
      </c>
      <c r="C57" s="171">
        <v>3</v>
      </c>
      <c r="D57" s="172">
        <v>155</v>
      </c>
      <c r="E57" s="172">
        <v>155</v>
      </c>
      <c r="F57" s="171">
        <v>1</v>
      </c>
      <c r="G57" s="171">
        <v>0</v>
      </c>
      <c r="H57" s="173">
        <v>5</v>
      </c>
      <c r="I57" s="171">
        <v>1950</v>
      </c>
      <c r="J57" s="174">
        <v>10</v>
      </c>
    </row>
    <row r="58" spans="1:10" s="175" customFormat="1" ht="12.75" x14ac:dyDescent="0.2">
      <c r="A58" s="169">
        <v>56</v>
      </c>
      <c r="B58" s="170" t="s">
        <v>312</v>
      </c>
      <c r="C58" s="171">
        <v>9</v>
      </c>
      <c r="D58" s="172">
        <v>156</v>
      </c>
      <c r="E58" s="172">
        <v>156</v>
      </c>
      <c r="F58" s="171">
        <v>1</v>
      </c>
      <c r="G58" s="171">
        <v>0</v>
      </c>
      <c r="H58" s="173">
        <v>4</v>
      </c>
      <c r="I58" s="171">
        <v>1960</v>
      </c>
      <c r="J58" s="174">
        <v>10</v>
      </c>
    </row>
    <row r="59" spans="1:10" s="175" customFormat="1" ht="12.75" x14ac:dyDescent="0.2">
      <c r="A59" s="169">
        <v>57</v>
      </c>
      <c r="B59" s="170" t="s">
        <v>312</v>
      </c>
      <c r="C59" s="171">
        <v>11</v>
      </c>
      <c r="D59" s="172">
        <v>78</v>
      </c>
      <c r="E59" s="172">
        <v>78</v>
      </c>
      <c r="F59" s="171">
        <v>1</v>
      </c>
      <c r="G59" s="171">
        <v>0</v>
      </c>
      <c r="H59" s="173">
        <v>2</v>
      </c>
      <c r="I59" s="171">
        <v>1964</v>
      </c>
      <c r="J59" s="174">
        <v>5</v>
      </c>
    </row>
    <row r="60" spans="1:10" s="175" customFormat="1" ht="12.75" x14ac:dyDescent="0.2">
      <c r="A60" s="169">
        <v>58</v>
      </c>
      <c r="B60" s="170" t="s">
        <v>312</v>
      </c>
      <c r="C60" s="171">
        <v>17</v>
      </c>
      <c r="D60" s="172">
        <v>56</v>
      </c>
      <c r="E60" s="172">
        <v>56</v>
      </c>
      <c r="F60" s="171">
        <v>1</v>
      </c>
      <c r="G60" s="171">
        <v>0</v>
      </c>
      <c r="H60" s="173">
        <v>2</v>
      </c>
      <c r="I60" s="171">
        <v>1961</v>
      </c>
      <c r="J60" s="174">
        <v>4</v>
      </c>
    </row>
    <row r="61" spans="1:10" s="175" customFormat="1" ht="12.75" x14ac:dyDescent="0.2">
      <c r="A61" s="169">
        <v>59</v>
      </c>
      <c r="B61" s="170" t="s">
        <v>312</v>
      </c>
      <c r="C61" s="171">
        <v>23</v>
      </c>
      <c r="D61" s="172">
        <v>113</v>
      </c>
      <c r="E61" s="172">
        <v>113</v>
      </c>
      <c r="F61" s="171">
        <v>1</v>
      </c>
      <c r="G61" s="171">
        <v>0</v>
      </c>
      <c r="H61" s="173">
        <v>6</v>
      </c>
      <c r="I61" s="171">
        <v>1933</v>
      </c>
      <c r="J61" s="174">
        <v>8</v>
      </c>
    </row>
    <row r="62" spans="1:10" s="175" customFormat="1" ht="12.75" x14ac:dyDescent="0.2">
      <c r="A62" s="169">
        <v>60</v>
      </c>
      <c r="B62" s="170" t="s">
        <v>313</v>
      </c>
      <c r="C62" s="171">
        <v>179</v>
      </c>
      <c r="D62" s="172">
        <v>152</v>
      </c>
      <c r="E62" s="172">
        <v>152</v>
      </c>
      <c r="F62" s="171">
        <v>1</v>
      </c>
      <c r="G62" s="171">
        <v>0</v>
      </c>
      <c r="H62" s="173">
        <v>4</v>
      </c>
      <c r="I62" s="171">
        <v>1960</v>
      </c>
      <c r="J62" s="174">
        <v>10</v>
      </c>
    </row>
    <row r="63" spans="1:10" s="175" customFormat="1" ht="12.75" x14ac:dyDescent="0.2">
      <c r="A63" s="169">
        <v>61</v>
      </c>
      <c r="B63" s="170" t="s">
        <v>313</v>
      </c>
      <c r="C63" s="171">
        <v>181</v>
      </c>
      <c r="D63" s="172">
        <v>187</v>
      </c>
      <c r="E63" s="172">
        <v>187</v>
      </c>
      <c r="F63" s="171">
        <v>1</v>
      </c>
      <c r="G63" s="171">
        <v>0</v>
      </c>
      <c r="H63" s="173">
        <v>4</v>
      </c>
      <c r="I63" s="171">
        <v>1974</v>
      </c>
      <c r="J63" s="174">
        <v>12</v>
      </c>
    </row>
    <row r="64" spans="1:10" s="175" customFormat="1" ht="12.75" x14ac:dyDescent="0.2">
      <c r="A64" s="169">
        <v>62</v>
      </c>
      <c r="B64" s="170" t="s">
        <v>313</v>
      </c>
      <c r="C64" s="171">
        <v>181</v>
      </c>
      <c r="D64" s="172">
        <v>220</v>
      </c>
      <c r="E64" s="172">
        <v>220</v>
      </c>
      <c r="F64" s="171">
        <v>1</v>
      </c>
      <c r="G64" s="171">
        <v>0</v>
      </c>
      <c r="H64" s="173">
        <v>5</v>
      </c>
      <c r="I64" s="171">
        <v>1962</v>
      </c>
      <c r="J64" s="174">
        <v>15</v>
      </c>
    </row>
    <row r="65" spans="1:10" s="175" customFormat="1" ht="12.75" x14ac:dyDescent="0.2">
      <c r="A65" s="169">
        <v>63</v>
      </c>
      <c r="B65" s="170" t="s">
        <v>313</v>
      </c>
      <c r="C65" s="171">
        <v>181</v>
      </c>
      <c r="D65" s="172">
        <v>213</v>
      </c>
      <c r="E65" s="172">
        <v>213</v>
      </c>
      <c r="F65" s="171">
        <v>1</v>
      </c>
      <c r="G65" s="171">
        <v>0</v>
      </c>
      <c r="H65" s="173">
        <v>3</v>
      </c>
      <c r="I65" s="171">
        <v>1974</v>
      </c>
      <c r="J65" s="174">
        <v>14</v>
      </c>
    </row>
    <row r="66" spans="1:10" s="175" customFormat="1" ht="12.75" x14ac:dyDescent="0.2">
      <c r="A66" s="169">
        <v>64</v>
      </c>
      <c r="B66" s="170" t="s">
        <v>313</v>
      </c>
      <c r="C66" s="171">
        <v>181</v>
      </c>
      <c r="D66" s="172">
        <v>220</v>
      </c>
      <c r="E66" s="172">
        <v>220</v>
      </c>
      <c r="F66" s="171">
        <v>1</v>
      </c>
      <c r="G66" s="171">
        <v>0</v>
      </c>
      <c r="H66" s="173">
        <v>5</v>
      </c>
      <c r="I66" s="171">
        <v>1962</v>
      </c>
      <c r="J66" s="174">
        <v>15</v>
      </c>
    </row>
    <row r="67" spans="1:10" s="175" customFormat="1" ht="12.75" x14ac:dyDescent="0.2">
      <c r="A67" s="169">
        <v>65</v>
      </c>
      <c r="B67" s="170" t="s">
        <v>314</v>
      </c>
      <c r="C67" s="171">
        <v>2165</v>
      </c>
      <c r="D67" s="172">
        <v>63</v>
      </c>
      <c r="E67" s="172">
        <v>63</v>
      </c>
      <c r="F67" s="171">
        <v>1</v>
      </c>
      <c r="G67" s="171">
        <v>0</v>
      </c>
      <c r="H67" s="173">
        <v>2</v>
      </c>
      <c r="I67" s="171">
        <v>1947</v>
      </c>
      <c r="J67" s="174">
        <v>4</v>
      </c>
    </row>
    <row r="68" spans="1:10" s="175" customFormat="1" ht="12.75" x14ac:dyDescent="0.2">
      <c r="A68" s="169">
        <v>66</v>
      </c>
      <c r="B68" s="170" t="s">
        <v>315</v>
      </c>
      <c r="C68" s="171">
        <v>2165</v>
      </c>
      <c r="D68" s="172">
        <v>64</v>
      </c>
      <c r="E68" s="172">
        <v>64</v>
      </c>
      <c r="F68" s="171">
        <v>1</v>
      </c>
      <c r="G68" s="171">
        <v>0</v>
      </c>
      <c r="H68" s="173">
        <v>2</v>
      </c>
      <c r="I68" s="171">
        <v>1905</v>
      </c>
      <c r="J68" s="174">
        <v>4</v>
      </c>
    </row>
    <row r="69" spans="1:10" s="175" customFormat="1" ht="12.75" x14ac:dyDescent="0.2">
      <c r="A69" s="169">
        <v>67</v>
      </c>
      <c r="B69" s="170" t="s">
        <v>121</v>
      </c>
      <c r="C69" s="171">
        <v>4</v>
      </c>
      <c r="D69" s="172">
        <v>113</v>
      </c>
      <c r="E69" s="172">
        <v>113</v>
      </c>
      <c r="F69" s="171">
        <v>1</v>
      </c>
      <c r="G69" s="171">
        <v>0</v>
      </c>
      <c r="H69" s="173">
        <v>4</v>
      </c>
      <c r="I69" s="171">
        <v>1970</v>
      </c>
      <c r="J69" s="174">
        <v>8</v>
      </c>
    </row>
    <row r="70" spans="1:10" s="175" customFormat="1" ht="12.75" x14ac:dyDescent="0.2">
      <c r="A70" s="169">
        <v>68</v>
      </c>
      <c r="B70" s="170" t="s">
        <v>121</v>
      </c>
      <c r="C70" s="171">
        <v>5</v>
      </c>
      <c r="D70" s="172">
        <v>113</v>
      </c>
      <c r="E70" s="172">
        <v>113</v>
      </c>
      <c r="F70" s="171">
        <v>1</v>
      </c>
      <c r="G70" s="171">
        <v>0</v>
      </c>
      <c r="H70" s="173">
        <v>4</v>
      </c>
      <c r="I70" s="171">
        <v>1970</v>
      </c>
      <c r="J70" s="174">
        <v>8</v>
      </c>
    </row>
    <row r="71" spans="1:10" s="175" customFormat="1" ht="12.75" x14ac:dyDescent="0.2">
      <c r="A71" s="169">
        <v>69</v>
      </c>
      <c r="B71" s="170" t="s">
        <v>121</v>
      </c>
      <c r="C71" s="171">
        <v>6</v>
      </c>
      <c r="D71" s="172">
        <v>129</v>
      </c>
      <c r="E71" s="172">
        <v>129</v>
      </c>
      <c r="F71" s="171">
        <v>1</v>
      </c>
      <c r="G71" s="171">
        <v>0</v>
      </c>
      <c r="H71" s="173">
        <v>4</v>
      </c>
      <c r="I71" s="171">
        <v>1970</v>
      </c>
      <c r="J71" s="174">
        <v>9</v>
      </c>
    </row>
    <row r="72" spans="1:10" s="175" customFormat="1" ht="12.75" x14ac:dyDescent="0.2">
      <c r="A72" s="169">
        <v>70</v>
      </c>
      <c r="B72" s="170" t="s">
        <v>121</v>
      </c>
      <c r="C72" s="171">
        <v>7</v>
      </c>
      <c r="D72" s="172">
        <v>186</v>
      </c>
      <c r="E72" s="172">
        <v>186</v>
      </c>
      <c r="F72" s="171">
        <v>1</v>
      </c>
      <c r="G72" s="171">
        <v>0</v>
      </c>
      <c r="H72" s="173">
        <v>6</v>
      </c>
      <c r="I72" s="171">
        <v>1970</v>
      </c>
      <c r="J72" s="174">
        <v>12</v>
      </c>
    </row>
    <row r="73" spans="1:10" s="175" customFormat="1" ht="12.75" x14ac:dyDescent="0.2">
      <c r="A73" s="169">
        <v>71</v>
      </c>
      <c r="B73" s="170" t="s">
        <v>121</v>
      </c>
      <c r="C73" s="171">
        <v>8</v>
      </c>
      <c r="D73" s="172">
        <v>186</v>
      </c>
      <c r="E73" s="172">
        <v>186</v>
      </c>
      <c r="F73" s="171">
        <v>1</v>
      </c>
      <c r="G73" s="171">
        <v>0</v>
      </c>
      <c r="H73" s="173">
        <v>6</v>
      </c>
      <c r="I73" s="171">
        <v>1970</v>
      </c>
      <c r="J73" s="174">
        <v>12</v>
      </c>
    </row>
    <row r="74" spans="1:10" s="175" customFormat="1" ht="12.75" x14ac:dyDescent="0.2">
      <c r="A74" s="169">
        <v>72</v>
      </c>
      <c r="B74" s="170" t="s">
        <v>121</v>
      </c>
      <c r="C74" s="171">
        <v>9</v>
      </c>
      <c r="D74" s="172">
        <v>186</v>
      </c>
      <c r="E74" s="172">
        <v>186</v>
      </c>
      <c r="F74" s="171">
        <v>1</v>
      </c>
      <c r="G74" s="171">
        <v>0</v>
      </c>
      <c r="H74" s="173">
        <v>6</v>
      </c>
      <c r="I74" s="171">
        <v>1970</v>
      </c>
      <c r="J74" s="174">
        <v>12</v>
      </c>
    </row>
    <row r="75" spans="1:10" s="175" customFormat="1" ht="12.75" x14ac:dyDescent="0.2">
      <c r="A75" s="169">
        <v>73</v>
      </c>
      <c r="B75" s="170" t="s">
        <v>121</v>
      </c>
      <c r="C75" s="171">
        <v>10</v>
      </c>
      <c r="D75" s="172">
        <v>188</v>
      </c>
      <c r="E75" s="172">
        <v>188</v>
      </c>
      <c r="F75" s="171">
        <v>1</v>
      </c>
      <c r="G75" s="171">
        <v>0</v>
      </c>
      <c r="H75" s="173">
        <v>6</v>
      </c>
      <c r="I75" s="171">
        <v>1970</v>
      </c>
      <c r="J75" s="174">
        <v>13</v>
      </c>
    </row>
    <row r="76" spans="1:10" s="175" customFormat="1" ht="12.75" x14ac:dyDescent="0.2">
      <c r="A76" s="169">
        <v>74</v>
      </c>
      <c r="B76" s="170" t="s">
        <v>121</v>
      </c>
      <c r="C76" s="171">
        <v>11</v>
      </c>
      <c r="D76" s="172">
        <v>187</v>
      </c>
      <c r="E76" s="172">
        <v>187</v>
      </c>
      <c r="F76" s="171">
        <v>1</v>
      </c>
      <c r="G76" s="171">
        <v>0</v>
      </c>
      <c r="H76" s="173">
        <v>6</v>
      </c>
      <c r="I76" s="171">
        <v>1970</v>
      </c>
      <c r="J76" s="174">
        <v>12</v>
      </c>
    </row>
    <row r="77" spans="1:10" s="175" customFormat="1" ht="12.75" x14ac:dyDescent="0.2">
      <c r="A77" s="169">
        <v>75</v>
      </c>
      <c r="B77" s="170" t="s">
        <v>121</v>
      </c>
      <c r="C77" s="171">
        <v>12</v>
      </c>
      <c r="D77" s="172">
        <v>185</v>
      </c>
      <c r="E77" s="172">
        <v>185</v>
      </c>
      <c r="F77" s="171">
        <v>1</v>
      </c>
      <c r="G77" s="171">
        <v>0</v>
      </c>
      <c r="H77" s="173">
        <v>6</v>
      </c>
      <c r="I77" s="171">
        <v>1970</v>
      </c>
      <c r="J77" s="174">
        <v>12</v>
      </c>
    </row>
    <row r="78" spans="1:10" s="175" customFormat="1" ht="12.75" x14ac:dyDescent="0.2">
      <c r="A78" s="169">
        <v>76</v>
      </c>
      <c r="B78" s="170" t="s">
        <v>121</v>
      </c>
      <c r="C78" s="171">
        <v>13</v>
      </c>
      <c r="D78" s="172">
        <v>394</v>
      </c>
      <c r="E78" s="172">
        <v>394</v>
      </c>
      <c r="F78" s="171">
        <v>1</v>
      </c>
      <c r="G78" s="171">
        <v>0</v>
      </c>
      <c r="H78" s="173">
        <v>10</v>
      </c>
      <c r="I78" s="171">
        <v>1976</v>
      </c>
      <c r="J78" s="174">
        <v>26</v>
      </c>
    </row>
    <row r="79" spans="1:10" s="175" customFormat="1" ht="12.75" x14ac:dyDescent="0.2">
      <c r="A79" s="169">
        <v>77</v>
      </c>
      <c r="B79" s="170" t="s">
        <v>316</v>
      </c>
      <c r="C79" s="171">
        <v>248</v>
      </c>
      <c r="D79" s="172">
        <v>174</v>
      </c>
      <c r="E79" s="172">
        <v>174</v>
      </c>
      <c r="F79" s="171">
        <v>1</v>
      </c>
      <c r="G79" s="171">
        <v>0</v>
      </c>
      <c r="H79" s="173">
        <v>3</v>
      </c>
      <c r="I79" s="171">
        <v>1977</v>
      </c>
      <c r="J79" s="174">
        <v>12</v>
      </c>
    </row>
    <row r="80" spans="1:10" s="175" customFormat="1" ht="12.75" x14ac:dyDescent="0.2">
      <c r="A80" s="169">
        <v>78</v>
      </c>
      <c r="B80" s="170" t="s">
        <v>316</v>
      </c>
      <c r="C80" s="171">
        <v>250</v>
      </c>
      <c r="D80" s="172">
        <v>105</v>
      </c>
      <c r="E80" s="172">
        <v>105</v>
      </c>
      <c r="F80" s="171">
        <v>1</v>
      </c>
      <c r="G80" s="171">
        <v>0</v>
      </c>
      <c r="H80" s="173">
        <v>2</v>
      </c>
      <c r="I80" s="171">
        <v>1977</v>
      </c>
      <c r="J80" s="174">
        <v>7</v>
      </c>
    </row>
    <row r="81" spans="1:10" s="175" customFormat="1" ht="12.75" x14ac:dyDescent="0.2">
      <c r="A81" s="169">
        <v>79</v>
      </c>
      <c r="B81" s="170" t="s">
        <v>316</v>
      </c>
      <c r="C81" s="171">
        <v>252</v>
      </c>
      <c r="D81" s="172">
        <v>174</v>
      </c>
      <c r="E81" s="172">
        <v>174</v>
      </c>
      <c r="F81" s="171">
        <v>1</v>
      </c>
      <c r="G81" s="171">
        <v>0</v>
      </c>
      <c r="H81" s="173">
        <v>2</v>
      </c>
      <c r="I81" s="171">
        <v>1977</v>
      </c>
      <c r="J81" s="174">
        <v>12</v>
      </c>
    </row>
    <row r="82" spans="1:10" s="175" customFormat="1" ht="12.75" x14ac:dyDescent="0.2">
      <c r="A82" s="169">
        <v>80</v>
      </c>
      <c r="B82" s="170" t="s">
        <v>316</v>
      </c>
      <c r="C82" s="171">
        <v>254</v>
      </c>
      <c r="D82" s="172">
        <v>174</v>
      </c>
      <c r="E82" s="172">
        <v>174</v>
      </c>
      <c r="F82" s="171">
        <v>1</v>
      </c>
      <c r="G82" s="171">
        <v>0</v>
      </c>
      <c r="H82" s="173">
        <v>2</v>
      </c>
      <c r="I82" s="171">
        <v>1977</v>
      </c>
      <c r="J82" s="174">
        <v>12</v>
      </c>
    </row>
    <row r="83" spans="1:10" s="175" customFormat="1" ht="12.75" x14ac:dyDescent="0.2">
      <c r="A83" s="169">
        <v>81</v>
      </c>
      <c r="B83" s="170" t="s">
        <v>316</v>
      </c>
      <c r="C83" s="171">
        <v>256</v>
      </c>
      <c r="D83" s="172">
        <v>174</v>
      </c>
      <c r="E83" s="172">
        <v>174</v>
      </c>
      <c r="F83" s="171">
        <v>1</v>
      </c>
      <c r="G83" s="171">
        <v>0</v>
      </c>
      <c r="H83" s="173">
        <v>2</v>
      </c>
      <c r="I83" s="171">
        <v>1977</v>
      </c>
      <c r="J83" s="174">
        <v>12</v>
      </c>
    </row>
    <row r="84" spans="1:10" s="175" customFormat="1" ht="12.75" x14ac:dyDescent="0.2">
      <c r="A84" s="169">
        <v>82</v>
      </c>
      <c r="B84" s="170" t="s">
        <v>316</v>
      </c>
      <c r="C84" s="171">
        <v>273</v>
      </c>
      <c r="D84" s="172">
        <v>103</v>
      </c>
      <c r="E84" s="172">
        <v>103</v>
      </c>
      <c r="F84" s="171">
        <v>1</v>
      </c>
      <c r="G84" s="171">
        <v>0</v>
      </c>
      <c r="H84" s="173">
        <v>3</v>
      </c>
      <c r="I84" s="171">
        <v>1971</v>
      </c>
      <c r="J84" s="174">
        <v>7</v>
      </c>
    </row>
    <row r="85" spans="1:10" s="175" customFormat="1" ht="12.75" x14ac:dyDescent="0.2">
      <c r="A85" s="169">
        <v>83</v>
      </c>
      <c r="B85" s="170" t="s">
        <v>316</v>
      </c>
      <c r="C85" s="171">
        <v>275</v>
      </c>
      <c r="D85" s="172">
        <v>103</v>
      </c>
      <c r="E85" s="172">
        <v>103</v>
      </c>
      <c r="F85" s="171">
        <v>1</v>
      </c>
      <c r="G85" s="171">
        <v>0</v>
      </c>
      <c r="H85" s="173">
        <v>3</v>
      </c>
      <c r="I85" s="171">
        <v>1971</v>
      </c>
      <c r="J85" s="174">
        <v>7</v>
      </c>
    </row>
    <row r="86" spans="1:10" s="175" customFormat="1" ht="12.75" x14ac:dyDescent="0.2">
      <c r="A86" s="169">
        <v>84</v>
      </c>
      <c r="B86" s="170" t="s">
        <v>316</v>
      </c>
      <c r="C86" s="171">
        <v>277</v>
      </c>
      <c r="D86" s="172">
        <v>103</v>
      </c>
      <c r="E86" s="172">
        <v>103</v>
      </c>
      <c r="F86" s="171">
        <v>1</v>
      </c>
      <c r="G86" s="171">
        <v>0</v>
      </c>
      <c r="H86" s="173">
        <v>3</v>
      </c>
      <c r="I86" s="171">
        <v>1971</v>
      </c>
      <c r="J86" s="174">
        <v>7</v>
      </c>
    </row>
    <row r="87" spans="1:10" s="175" customFormat="1" ht="12.75" x14ac:dyDescent="0.2">
      <c r="A87" s="169">
        <v>85</v>
      </c>
      <c r="B87" s="170" t="s">
        <v>316</v>
      </c>
      <c r="C87" s="171">
        <v>279</v>
      </c>
      <c r="D87" s="172">
        <v>103</v>
      </c>
      <c r="E87" s="172">
        <v>103</v>
      </c>
      <c r="F87" s="171">
        <v>1</v>
      </c>
      <c r="G87" s="171">
        <v>0</v>
      </c>
      <c r="H87" s="173">
        <v>3</v>
      </c>
      <c r="I87" s="171">
        <v>1971</v>
      </c>
      <c r="J87" s="174">
        <v>7</v>
      </c>
    </row>
    <row r="88" spans="1:10" s="175" customFormat="1" ht="12.75" x14ac:dyDescent="0.2">
      <c r="A88" s="169">
        <v>86</v>
      </c>
      <c r="B88" s="170" t="s">
        <v>125</v>
      </c>
      <c r="C88" s="171">
        <v>64</v>
      </c>
      <c r="D88" s="172">
        <v>111</v>
      </c>
      <c r="E88" s="172">
        <v>111</v>
      </c>
      <c r="F88" s="171">
        <v>1</v>
      </c>
      <c r="G88" s="171">
        <v>0</v>
      </c>
      <c r="H88" s="173">
        <v>4</v>
      </c>
      <c r="I88" s="171">
        <v>1957</v>
      </c>
      <c r="J88" s="174">
        <v>7</v>
      </c>
    </row>
    <row r="89" spans="1:10" s="175" customFormat="1" ht="12.75" x14ac:dyDescent="0.2">
      <c r="A89" s="169">
        <v>87</v>
      </c>
      <c r="B89" s="170" t="s">
        <v>317</v>
      </c>
      <c r="C89" s="171">
        <v>6</v>
      </c>
      <c r="D89" s="172">
        <v>87.2</v>
      </c>
      <c r="E89" s="172">
        <v>87.2</v>
      </c>
      <c r="F89" s="171">
        <v>1</v>
      </c>
      <c r="G89" s="171">
        <v>0</v>
      </c>
      <c r="H89" s="173">
        <v>4</v>
      </c>
      <c r="I89" s="171">
        <v>1961</v>
      </c>
      <c r="J89" s="174">
        <v>6</v>
      </c>
    </row>
    <row r="90" spans="1:10" s="175" customFormat="1" ht="12.75" x14ac:dyDescent="0.2">
      <c r="A90" s="169">
        <v>88</v>
      </c>
      <c r="B90" s="170" t="s">
        <v>317</v>
      </c>
      <c r="C90" s="171">
        <v>8</v>
      </c>
      <c r="D90" s="172">
        <v>85.6</v>
      </c>
      <c r="E90" s="172">
        <v>85.6</v>
      </c>
      <c r="F90" s="171">
        <v>1</v>
      </c>
      <c r="G90" s="171">
        <v>0</v>
      </c>
      <c r="H90" s="173">
        <v>4</v>
      </c>
      <c r="I90" s="171">
        <v>1948</v>
      </c>
      <c r="J90" s="174">
        <v>6</v>
      </c>
    </row>
    <row r="91" spans="1:10" s="175" customFormat="1" ht="12.75" x14ac:dyDescent="0.2">
      <c r="A91" s="169">
        <v>89</v>
      </c>
      <c r="B91" s="170" t="s">
        <v>317</v>
      </c>
      <c r="C91" s="171" t="s">
        <v>123</v>
      </c>
      <c r="D91" s="172">
        <v>240.6</v>
      </c>
      <c r="E91" s="172">
        <v>240.6</v>
      </c>
      <c r="F91" s="171">
        <v>1</v>
      </c>
      <c r="G91" s="171">
        <v>0</v>
      </c>
      <c r="H91" s="173">
        <v>9</v>
      </c>
      <c r="I91" s="171">
        <v>1932</v>
      </c>
      <c r="J91" s="174">
        <v>16</v>
      </c>
    </row>
    <row r="92" spans="1:10" s="175" customFormat="1" ht="12.75" x14ac:dyDescent="0.2">
      <c r="A92" s="169">
        <v>90</v>
      </c>
      <c r="B92" s="170" t="s">
        <v>317</v>
      </c>
      <c r="C92" s="171">
        <v>1</v>
      </c>
      <c r="D92" s="172">
        <v>126.9</v>
      </c>
      <c r="E92" s="172">
        <v>126.9</v>
      </c>
      <c r="F92" s="171">
        <v>1</v>
      </c>
      <c r="G92" s="171">
        <v>0</v>
      </c>
      <c r="H92" s="173">
        <v>4</v>
      </c>
      <c r="I92" s="171">
        <v>1961</v>
      </c>
      <c r="J92" s="174">
        <v>8</v>
      </c>
    </row>
    <row r="93" spans="1:10" s="175" customFormat="1" ht="12.75" x14ac:dyDescent="0.2">
      <c r="A93" s="169">
        <v>91</v>
      </c>
      <c r="B93" s="170" t="s">
        <v>317</v>
      </c>
      <c r="C93" s="171">
        <v>15</v>
      </c>
      <c r="D93" s="172">
        <v>86.6</v>
      </c>
      <c r="E93" s="172">
        <v>86.6</v>
      </c>
      <c r="F93" s="171">
        <v>1</v>
      </c>
      <c r="G93" s="171">
        <v>0</v>
      </c>
      <c r="H93" s="173">
        <v>4</v>
      </c>
      <c r="I93" s="171">
        <v>1961</v>
      </c>
      <c r="J93" s="174">
        <v>6</v>
      </c>
    </row>
    <row r="94" spans="1:10" s="175" customFormat="1" ht="12.75" x14ac:dyDescent="0.2">
      <c r="A94" s="169">
        <v>92</v>
      </c>
      <c r="B94" s="170" t="s">
        <v>317</v>
      </c>
      <c r="C94" s="171">
        <v>16</v>
      </c>
      <c r="D94" s="172">
        <v>132.4</v>
      </c>
      <c r="E94" s="172">
        <v>132.4</v>
      </c>
      <c r="F94" s="171">
        <v>1</v>
      </c>
      <c r="G94" s="171">
        <v>0</v>
      </c>
      <c r="H94" s="173">
        <v>4</v>
      </c>
      <c r="I94" s="171">
        <v>1961</v>
      </c>
      <c r="J94" s="174">
        <v>9</v>
      </c>
    </row>
    <row r="95" spans="1:10" s="175" customFormat="1" ht="12.75" x14ac:dyDescent="0.2">
      <c r="A95" s="169">
        <v>93</v>
      </c>
      <c r="B95" s="170" t="s">
        <v>317</v>
      </c>
      <c r="C95" s="171">
        <v>7</v>
      </c>
      <c r="D95" s="172">
        <v>72</v>
      </c>
      <c r="E95" s="172">
        <v>72</v>
      </c>
      <c r="F95" s="171">
        <v>1</v>
      </c>
      <c r="G95" s="171">
        <v>0</v>
      </c>
      <c r="H95" s="173">
        <v>4</v>
      </c>
      <c r="I95" s="171">
        <v>1963</v>
      </c>
      <c r="J95" s="174">
        <v>5</v>
      </c>
    </row>
    <row r="96" spans="1:10" s="175" customFormat="1" ht="12.75" x14ac:dyDescent="0.2">
      <c r="A96" s="169">
        <v>94</v>
      </c>
      <c r="B96" s="170" t="s">
        <v>317</v>
      </c>
      <c r="C96" s="171">
        <v>11</v>
      </c>
      <c r="D96" s="172">
        <v>104</v>
      </c>
      <c r="E96" s="172">
        <v>104</v>
      </c>
      <c r="F96" s="171">
        <v>1</v>
      </c>
      <c r="G96" s="171">
        <v>0</v>
      </c>
      <c r="H96" s="173">
        <v>2</v>
      </c>
      <c r="I96" s="171">
        <v>1950</v>
      </c>
      <c r="J96" s="174">
        <v>7</v>
      </c>
    </row>
    <row r="97" spans="1:10" s="175" customFormat="1" ht="12.75" x14ac:dyDescent="0.2">
      <c r="A97" s="169">
        <v>95</v>
      </c>
      <c r="B97" s="170" t="s">
        <v>318</v>
      </c>
      <c r="C97" s="171">
        <v>13</v>
      </c>
      <c r="D97" s="172">
        <v>183.2</v>
      </c>
      <c r="E97" s="172">
        <v>183.2</v>
      </c>
      <c r="F97" s="171">
        <v>1</v>
      </c>
      <c r="G97" s="171">
        <v>0</v>
      </c>
      <c r="H97" s="173">
        <v>2</v>
      </c>
      <c r="I97" s="171">
        <v>1948</v>
      </c>
      <c r="J97" s="174">
        <v>12</v>
      </c>
    </row>
    <row r="98" spans="1:10" s="175" customFormat="1" ht="12.75" x14ac:dyDescent="0.2">
      <c r="A98" s="169">
        <v>96</v>
      </c>
      <c r="B98" s="170" t="s">
        <v>131</v>
      </c>
      <c r="C98" s="171">
        <v>6</v>
      </c>
      <c r="D98" s="182">
        <v>6883.2</v>
      </c>
      <c r="E98" s="172">
        <v>6883.2</v>
      </c>
      <c r="F98" s="171">
        <v>9</v>
      </c>
      <c r="G98" s="171">
        <v>4</v>
      </c>
      <c r="H98" s="173">
        <v>112</v>
      </c>
      <c r="I98" s="171">
        <v>2010</v>
      </c>
      <c r="J98" s="174">
        <v>192</v>
      </c>
    </row>
    <row r="99" spans="1:10" s="187" customFormat="1" x14ac:dyDescent="0.25">
      <c r="A99" s="169">
        <f>A98</f>
        <v>96</v>
      </c>
      <c r="B99" s="183" t="s">
        <v>319</v>
      </c>
      <c r="C99" s="183"/>
      <c r="D99" s="184">
        <v>191796.7</v>
      </c>
      <c r="E99" s="184">
        <v>191796.7</v>
      </c>
      <c r="F99" s="185"/>
      <c r="G99" s="185"/>
      <c r="H99" s="186">
        <v>3893</v>
      </c>
      <c r="I99" s="185"/>
      <c r="J99" s="186">
        <v>12372</v>
      </c>
    </row>
    <row r="100" spans="1:10" x14ac:dyDescent="0.25">
      <c r="A100" s="176"/>
      <c r="B100" s="188"/>
      <c r="C100" s="188"/>
      <c r="D100" s="189"/>
      <c r="E100" s="189"/>
      <c r="F100" s="190"/>
      <c r="G100" s="190"/>
      <c r="H100" s="191"/>
      <c r="I100" s="190"/>
      <c r="J100" s="191"/>
    </row>
  </sheetData>
  <mergeCells count="10">
    <mergeCell ref="A1:A2"/>
    <mergeCell ref="B1:B2"/>
    <mergeCell ref="C1:C2"/>
    <mergeCell ref="D1:D2"/>
    <mergeCell ref="E1:E2"/>
    <mergeCell ref="J1:J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opLeftCell="A4" zoomScale="130" zoomScaleNormal="130" workbookViewId="0">
      <selection activeCell="L5" sqref="L5"/>
    </sheetView>
  </sheetViews>
  <sheetFormatPr defaultRowHeight="18.75" x14ac:dyDescent="0.3"/>
  <cols>
    <col min="1" max="1" width="7.5703125" style="2" customWidth="1"/>
    <col min="2" max="2" width="35.140625" style="2" customWidth="1"/>
    <col min="3" max="3" width="25.5703125" style="2" customWidth="1"/>
    <col min="4" max="4" width="19.140625" style="2" customWidth="1"/>
    <col min="5" max="5" width="29.140625" style="2" customWidth="1"/>
    <col min="6" max="6" width="34.28515625" style="2" customWidth="1"/>
    <col min="7" max="16384" width="9.140625" style="2"/>
  </cols>
  <sheetData>
    <row r="1" spans="1:6" ht="90.75" customHeight="1" x14ac:dyDescent="0.3">
      <c r="D1" s="246" t="s">
        <v>58</v>
      </c>
      <c r="E1" s="251"/>
      <c r="F1" s="251"/>
    </row>
    <row r="3" spans="1:6" ht="47.25" customHeight="1" thickBot="1" x14ac:dyDescent="0.35">
      <c r="A3" s="249" t="s">
        <v>61</v>
      </c>
      <c r="B3" s="250"/>
      <c r="C3" s="250"/>
      <c r="D3" s="250"/>
      <c r="E3" s="250"/>
      <c r="F3" s="250"/>
    </row>
    <row r="4" spans="1:6" ht="19.5" thickTop="1" x14ac:dyDescent="0.3">
      <c r="A4" s="3"/>
    </row>
    <row r="5" spans="1:6" ht="92.25" customHeight="1" x14ac:dyDescent="0.3">
      <c r="A5" s="72" t="s">
        <v>19</v>
      </c>
      <c r="B5" s="72" t="s">
        <v>3</v>
      </c>
      <c r="C5" s="72" t="s">
        <v>4</v>
      </c>
      <c r="D5" s="72" t="s">
        <v>5</v>
      </c>
      <c r="E5" s="72" t="s">
        <v>6</v>
      </c>
      <c r="F5" s="72" t="s">
        <v>7</v>
      </c>
    </row>
    <row r="6" spans="1:6" ht="198.75" customHeight="1" x14ac:dyDescent="0.3">
      <c r="A6" s="5">
        <v>1</v>
      </c>
      <c r="B6" s="4" t="s">
        <v>45</v>
      </c>
      <c r="C6" s="22" t="s">
        <v>63</v>
      </c>
      <c r="D6" s="6" t="s">
        <v>44</v>
      </c>
      <c r="E6" s="4" t="s">
        <v>213</v>
      </c>
      <c r="F6" s="13" t="s">
        <v>46</v>
      </c>
    </row>
    <row r="7" spans="1:6" ht="177" customHeight="1" x14ac:dyDescent="0.3">
      <c r="A7" s="5">
        <v>2</v>
      </c>
      <c r="B7" s="4" t="s">
        <v>64</v>
      </c>
      <c r="C7" s="22" t="s">
        <v>63</v>
      </c>
      <c r="D7" s="6" t="s">
        <v>44</v>
      </c>
      <c r="E7" s="4" t="s">
        <v>214</v>
      </c>
      <c r="F7" s="13" t="s">
        <v>47</v>
      </c>
    </row>
    <row r="8" spans="1:6" ht="151.5" customHeight="1" x14ac:dyDescent="0.3">
      <c r="A8" s="19">
        <v>3</v>
      </c>
      <c r="B8" s="4" t="s">
        <v>50</v>
      </c>
      <c r="C8" s="22" t="s">
        <v>63</v>
      </c>
      <c r="D8" s="6" t="s">
        <v>51</v>
      </c>
      <c r="E8" s="4" t="s">
        <v>214</v>
      </c>
      <c r="F8" s="20" t="s">
        <v>52</v>
      </c>
    </row>
    <row r="9" spans="1:6" ht="121.5" customHeight="1" x14ac:dyDescent="0.3">
      <c r="A9" s="18">
        <v>4</v>
      </c>
      <c r="B9" s="4" t="s">
        <v>49</v>
      </c>
      <c r="C9" s="22" t="s">
        <v>63</v>
      </c>
      <c r="D9" s="6" t="s">
        <v>44</v>
      </c>
      <c r="E9" s="4" t="s">
        <v>214</v>
      </c>
      <c r="F9" s="18"/>
    </row>
  </sheetData>
  <mergeCells count="2">
    <mergeCell ref="A3:F3"/>
    <mergeCell ref="D1:F1"/>
  </mergeCells>
  <pageMargins left="0.70866141732283472" right="0.70866141732283472" top="0.74803149606299213" bottom="0.74803149606299213" header="0.31496062992125984" footer="0.31496062992125984"/>
  <pageSetup paperSize="9" scale="86" fitToHeight="1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90" zoomScaleNormal="90" workbookViewId="0">
      <selection activeCell="A3" sqref="A3:D3"/>
    </sheetView>
  </sheetViews>
  <sheetFormatPr defaultRowHeight="18.75" x14ac:dyDescent="0.3"/>
  <cols>
    <col min="1" max="1" width="9.140625" style="9"/>
    <col min="2" max="2" width="36.28515625" style="9" customWidth="1"/>
    <col min="3" max="3" width="29" style="9" customWidth="1"/>
    <col min="4" max="4" width="53.7109375" style="9" customWidth="1"/>
    <col min="5" max="16384" width="9.140625" style="9"/>
  </cols>
  <sheetData>
    <row r="1" spans="1:4" ht="105" customHeight="1" x14ac:dyDescent="0.3">
      <c r="D1" s="21" t="s">
        <v>59</v>
      </c>
    </row>
    <row r="3" spans="1:4" ht="93.75" customHeight="1" thickBot="1" x14ac:dyDescent="0.35">
      <c r="A3" s="249" t="s">
        <v>62</v>
      </c>
      <c r="B3" s="249"/>
      <c r="C3" s="249"/>
      <c r="D3" s="249"/>
    </row>
    <row r="4" spans="1:4" ht="19.5" thickTop="1" x14ac:dyDescent="0.3">
      <c r="B4" s="3"/>
    </row>
    <row r="5" spans="1:4" ht="89.25" customHeight="1" x14ac:dyDescent="0.3">
      <c r="A5" s="252" t="s">
        <v>48</v>
      </c>
      <c r="B5" s="242" t="s">
        <v>8</v>
      </c>
      <c r="C5" s="242" t="s">
        <v>9</v>
      </c>
      <c r="D5" s="22" t="s">
        <v>67</v>
      </c>
    </row>
    <row r="6" spans="1:4" x14ac:dyDescent="0.3">
      <c r="A6" s="253"/>
      <c r="B6" s="242"/>
      <c r="C6" s="242"/>
      <c r="D6" s="7">
        <v>2017</v>
      </c>
    </row>
    <row r="7" spans="1:4" ht="126.75" customHeight="1" x14ac:dyDescent="0.3">
      <c r="A7" s="15"/>
      <c r="B7" s="8" t="s">
        <v>65</v>
      </c>
      <c r="C7" s="22" t="s">
        <v>63</v>
      </c>
      <c r="D7" s="11">
        <f>D8+D9</f>
        <v>13734.902000000002</v>
      </c>
    </row>
    <row r="8" spans="1:4" ht="71.25" customHeight="1" x14ac:dyDescent="0.3">
      <c r="A8" s="6" t="s">
        <v>21</v>
      </c>
      <c r="B8" s="10" t="s">
        <v>45</v>
      </c>
      <c r="C8" s="22" t="s">
        <v>63</v>
      </c>
      <c r="D8" s="12">
        <v>9156.6010000000006</v>
      </c>
    </row>
    <row r="9" spans="1:4" ht="69.75" customHeight="1" x14ac:dyDescent="0.3">
      <c r="A9" s="16" t="s">
        <v>22</v>
      </c>
      <c r="B9" s="10" t="s">
        <v>64</v>
      </c>
      <c r="C9" s="22" t="s">
        <v>63</v>
      </c>
      <c r="D9" s="12">
        <v>4578.3010000000004</v>
      </c>
    </row>
    <row r="10" spans="1:4" x14ac:dyDescent="0.3">
      <c r="A10" s="17"/>
    </row>
    <row r="11" spans="1:4" x14ac:dyDescent="0.3">
      <c r="A11" s="17"/>
    </row>
    <row r="12" spans="1:4" x14ac:dyDescent="0.3">
      <c r="A12" s="17"/>
    </row>
  </sheetData>
  <mergeCells count="4">
    <mergeCell ref="B5:B6"/>
    <mergeCell ref="C5:C6"/>
    <mergeCell ref="A5:A6"/>
    <mergeCell ref="A3:D3"/>
  </mergeCells>
  <pageMargins left="0.70866141732283472" right="0.70866141732283472" top="0.74803149606299213" bottom="0.74803149606299213" header="0.31496062992125984" footer="0.31496062992125984"/>
  <pageSetup paperSize="9" scale="88" fitToHeight="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view="pageBreakPreview" topLeftCell="A2" zoomScale="115" zoomScaleNormal="98" zoomScaleSheetLayoutView="115" workbookViewId="0">
      <selection activeCell="G3" sqref="G3"/>
    </sheetView>
  </sheetViews>
  <sheetFormatPr defaultRowHeight="15" x14ac:dyDescent="0.25"/>
  <cols>
    <col min="1" max="1" width="6.28515625" customWidth="1"/>
    <col min="2" max="2" width="27.28515625" customWidth="1"/>
    <col min="3" max="3" width="21" customWidth="1"/>
    <col min="4" max="4" width="38.42578125" customWidth="1"/>
  </cols>
  <sheetData>
    <row r="1" spans="1:4" ht="85.5" customHeight="1" x14ac:dyDescent="0.25">
      <c r="D1" s="30" t="s">
        <v>56</v>
      </c>
    </row>
    <row r="2" spans="1:4" ht="15.75" x14ac:dyDescent="0.25">
      <c r="A2" s="1"/>
    </row>
    <row r="3" spans="1:4" ht="78" customHeight="1" thickBot="1" x14ac:dyDescent="0.3">
      <c r="A3" s="249" t="s">
        <v>53</v>
      </c>
      <c r="B3" s="250"/>
      <c r="C3" s="250"/>
      <c r="D3" s="250"/>
    </row>
    <row r="4" spans="1:4" ht="16.5" thickTop="1" x14ac:dyDescent="0.25">
      <c r="A4" s="73"/>
      <c r="B4" s="74"/>
      <c r="C4" s="74"/>
      <c r="D4" s="74"/>
    </row>
    <row r="5" spans="1:4" ht="35.25" customHeight="1" x14ac:dyDescent="0.25">
      <c r="A5" s="23" t="s">
        <v>19</v>
      </c>
      <c r="B5" s="23" t="s">
        <v>11</v>
      </c>
      <c r="C5" s="23" t="s">
        <v>12</v>
      </c>
      <c r="D5" s="23" t="s">
        <v>44</v>
      </c>
    </row>
    <row r="6" spans="1:4" x14ac:dyDescent="0.25">
      <c r="A6" s="254"/>
      <c r="B6" s="255" t="s">
        <v>54</v>
      </c>
      <c r="C6" s="24" t="s">
        <v>10</v>
      </c>
      <c r="D6" s="25">
        <f>D7+D13+D14</f>
        <v>13734.902</v>
      </c>
    </row>
    <row r="7" spans="1:4" ht="24.75" customHeight="1" x14ac:dyDescent="0.25">
      <c r="A7" s="254"/>
      <c r="B7" s="255"/>
      <c r="C7" s="26" t="s">
        <v>66</v>
      </c>
      <c r="D7" s="27"/>
    </row>
    <row r="8" spans="1:4" ht="21.75" customHeight="1" x14ac:dyDescent="0.25">
      <c r="A8" s="254"/>
      <c r="B8" s="255"/>
      <c r="C8" s="28" t="s">
        <v>13</v>
      </c>
      <c r="D8" s="27"/>
    </row>
    <row r="9" spans="1:4" ht="59.25" customHeight="1" x14ac:dyDescent="0.25">
      <c r="A9" s="254"/>
      <c r="B9" s="255"/>
      <c r="C9" s="28" t="s">
        <v>55</v>
      </c>
      <c r="D9" s="27"/>
    </row>
    <row r="10" spans="1:4" ht="28.5" customHeight="1" x14ac:dyDescent="0.25">
      <c r="A10" s="254"/>
      <c r="B10" s="255"/>
      <c r="C10" s="28" t="s">
        <v>14</v>
      </c>
      <c r="D10" s="27"/>
    </row>
    <row r="11" spans="1:4" ht="33" customHeight="1" x14ac:dyDescent="0.25">
      <c r="A11" s="254"/>
      <c r="B11" s="255"/>
      <c r="C11" s="28" t="s">
        <v>15</v>
      </c>
      <c r="D11" s="27"/>
    </row>
    <row r="12" spans="1:4" ht="65.25" customHeight="1" x14ac:dyDescent="0.25">
      <c r="A12" s="254"/>
      <c r="B12" s="255"/>
      <c r="C12" s="28" t="s">
        <v>16</v>
      </c>
      <c r="D12" s="27"/>
    </row>
    <row r="13" spans="1:4" ht="40.5" customHeight="1" x14ac:dyDescent="0.25">
      <c r="A13" s="254"/>
      <c r="B13" s="255"/>
      <c r="C13" s="26" t="s">
        <v>17</v>
      </c>
      <c r="D13" s="27">
        <v>13734.902</v>
      </c>
    </row>
    <row r="14" spans="1:4" ht="24.75" customHeight="1" x14ac:dyDescent="0.25">
      <c r="A14" s="254"/>
      <c r="B14" s="255"/>
      <c r="C14" s="26" t="s">
        <v>18</v>
      </c>
      <c r="D14" s="27"/>
    </row>
  </sheetData>
  <mergeCells count="3">
    <mergeCell ref="A3:D3"/>
    <mergeCell ref="A6:A14"/>
    <mergeCell ref="B6:B14"/>
  </mergeCells>
  <pageMargins left="0.70866141732283472" right="0.70866141732283472" top="0.74803149606299213" bottom="0.74803149606299213" header="0.31496062992125984" footer="0.31496062992125984"/>
  <pageSetup paperSize="9" scale="92" fitToHeight="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61"/>
  <sheetViews>
    <sheetView topLeftCell="A25" zoomScale="175" zoomScaleNormal="175" workbookViewId="0">
      <selection activeCell="E56" sqref="E56:T56"/>
    </sheetView>
  </sheetViews>
  <sheetFormatPr defaultColWidth="9.140625" defaultRowHeight="15.75" x14ac:dyDescent="0.25"/>
  <cols>
    <col min="1" max="1" width="6.42578125" style="70" customWidth="1"/>
    <col min="2" max="2" width="5.140625" style="32" customWidth="1"/>
    <col min="3" max="3" width="19.28515625" style="32" customWidth="1"/>
    <col min="4" max="4" width="5.140625" style="32" bestFit="1" customWidth="1"/>
    <col min="5" max="5" width="9.140625" style="32" customWidth="1"/>
    <col min="6" max="6" width="6.7109375" style="32" hidden="1" customWidth="1"/>
    <col min="7" max="9" width="0" style="32" hidden="1" customWidth="1"/>
    <col min="10" max="10" width="9.140625" style="32"/>
    <col min="11" max="11" width="0" style="32" hidden="1" customWidth="1"/>
    <col min="12" max="13" width="9.140625" style="32"/>
    <col min="14" max="19" width="0" style="32" hidden="1" customWidth="1"/>
    <col min="20" max="20" width="9.140625" style="32"/>
    <col min="21" max="32" width="0" style="32" hidden="1" customWidth="1"/>
    <col min="33" max="38" width="9.140625" style="32"/>
    <col min="39" max="39" width="21.28515625" style="32" customWidth="1"/>
    <col min="40" max="16384" width="9.140625" style="32"/>
  </cols>
  <sheetData>
    <row r="1" spans="1:39" x14ac:dyDescent="0.25">
      <c r="A1" s="31" t="s">
        <v>69</v>
      </c>
      <c r="B1" s="31"/>
      <c r="C1" s="31"/>
      <c r="D1" s="31"/>
    </row>
    <row r="2" spans="1:39" hidden="1" x14ac:dyDescent="0.25">
      <c r="A2" s="31" t="s">
        <v>70</v>
      </c>
      <c r="B2" s="31"/>
      <c r="C2" s="31"/>
      <c r="D2" s="31"/>
    </row>
    <row r="3" spans="1:39" hidden="1" x14ac:dyDescent="0.25">
      <c r="A3" s="31" t="s">
        <v>71</v>
      </c>
      <c r="B3" s="31"/>
      <c r="C3" s="31"/>
      <c r="D3" s="31"/>
    </row>
    <row r="4" spans="1:39" ht="57.75" customHeight="1" x14ac:dyDescent="0.25">
      <c r="A4" s="32"/>
      <c r="C4" s="32">
        <v>7.31</v>
      </c>
    </row>
    <row r="5" spans="1:39" ht="57.95" customHeight="1" x14ac:dyDescent="0.25">
      <c r="A5" s="34" t="s">
        <v>68</v>
      </c>
      <c r="B5" s="256" t="s">
        <v>72</v>
      </c>
      <c r="C5" s="256"/>
      <c r="D5" s="256"/>
      <c r="E5" s="36" t="s">
        <v>73</v>
      </c>
      <c r="F5" s="36" t="s">
        <v>74</v>
      </c>
      <c r="G5" s="36" t="s">
        <v>75</v>
      </c>
      <c r="H5" s="36" t="s">
        <v>76</v>
      </c>
      <c r="I5" s="36" t="s">
        <v>77</v>
      </c>
      <c r="J5" s="36" t="s">
        <v>78</v>
      </c>
      <c r="K5" s="36" t="s">
        <v>79</v>
      </c>
      <c r="L5" s="36" t="s">
        <v>80</v>
      </c>
      <c r="M5" s="36" t="s">
        <v>81</v>
      </c>
      <c r="N5" s="34" t="s">
        <v>82</v>
      </c>
      <c r="O5" s="34" t="s">
        <v>83</v>
      </c>
      <c r="P5" s="34" t="s">
        <v>84</v>
      </c>
      <c r="Q5" s="34" t="s">
        <v>85</v>
      </c>
      <c r="R5" s="34" t="s">
        <v>86</v>
      </c>
      <c r="S5" s="36" t="s">
        <v>87</v>
      </c>
      <c r="T5" s="36" t="s">
        <v>88</v>
      </c>
      <c r="U5" s="36" t="s">
        <v>89</v>
      </c>
      <c r="V5" s="36" t="s">
        <v>90</v>
      </c>
      <c r="W5" s="36" t="s">
        <v>91</v>
      </c>
      <c r="X5" s="36" t="s">
        <v>92</v>
      </c>
      <c r="Y5" s="34" t="s">
        <v>93</v>
      </c>
      <c r="Z5" s="36" t="s">
        <v>94</v>
      </c>
      <c r="AA5" s="36" t="s">
        <v>95</v>
      </c>
      <c r="AB5" s="36" t="s">
        <v>96</v>
      </c>
      <c r="AC5" s="36" t="s">
        <v>97</v>
      </c>
      <c r="AD5" s="36" t="s">
        <v>98</v>
      </c>
      <c r="AE5" s="34" t="s">
        <v>93</v>
      </c>
      <c r="AF5" s="34" t="s">
        <v>99</v>
      </c>
      <c r="AH5" s="36" t="s">
        <v>147</v>
      </c>
      <c r="AI5" s="93" t="s">
        <v>148</v>
      </c>
      <c r="AJ5" s="93" t="s">
        <v>149</v>
      </c>
      <c r="AK5" s="144" t="s">
        <v>188</v>
      </c>
    </row>
    <row r="6" spans="1:39" x14ac:dyDescent="0.25">
      <c r="A6" s="37">
        <v>1</v>
      </c>
      <c r="B6" s="38" t="s">
        <v>104</v>
      </c>
      <c r="C6" s="39" t="s">
        <v>112</v>
      </c>
      <c r="D6" s="39">
        <v>46</v>
      </c>
      <c r="E6" s="50">
        <v>1960</v>
      </c>
      <c r="F6" s="50">
        <v>2</v>
      </c>
      <c r="G6" s="50">
        <v>61.3</v>
      </c>
      <c r="H6" s="50"/>
      <c r="I6" s="50"/>
      <c r="J6" s="50">
        <v>621.4</v>
      </c>
      <c r="K6" s="50">
        <v>411.1</v>
      </c>
      <c r="L6" s="42">
        <f t="shared" ref="L6:L28" si="0">M6*4</f>
        <v>64</v>
      </c>
      <c r="M6" s="41">
        <f t="shared" ref="M6:M28" si="1">SUM(N6:R6)</f>
        <v>16</v>
      </c>
      <c r="N6" s="50">
        <v>4</v>
      </c>
      <c r="O6" s="50">
        <v>12</v>
      </c>
      <c r="P6" s="50"/>
      <c r="Q6" s="50"/>
      <c r="R6" s="50"/>
      <c r="S6" s="44">
        <v>2838</v>
      </c>
      <c r="T6" s="45">
        <f t="shared" ref="T6:T28" si="2">U6+V6+W6+X6</f>
        <v>2411.4</v>
      </c>
      <c r="U6" s="44"/>
      <c r="V6" s="44"/>
      <c r="W6" s="44"/>
      <c r="X6" s="57">
        <v>2411.4</v>
      </c>
      <c r="Y6" s="50">
        <f>AA6*Z6</f>
        <v>426.56</v>
      </c>
      <c r="Z6" s="50">
        <v>34.4</v>
      </c>
      <c r="AA6" s="50">
        <v>12.4</v>
      </c>
      <c r="AB6" s="50">
        <v>5.6</v>
      </c>
      <c r="AC6" s="50"/>
      <c r="AD6" s="47">
        <f t="shared" ref="AD6:AD28" si="3">AE6</f>
        <v>426.6</v>
      </c>
      <c r="AE6" s="50">
        <v>426.6</v>
      </c>
      <c r="AF6" s="50">
        <v>2389</v>
      </c>
      <c r="AH6" s="32">
        <f>M6*3</f>
        <v>48</v>
      </c>
      <c r="AI6" s="32">
        <v>4</v>
      </c>
      <c r="AJ6" s="139">
        <f>календ!E58</f>
        <v>21</v>
      </c>
      <c r="AK6" s="32">
        <f>AH6*AI6*AJ6</f>
        <v>4032</v>
      </c>
      <c r="AM6" s="32" t="s">
        <v>190</v>
      </c>
    </row>
    <row r="7" spans="1:39" x14ac:dyDescent="0.25">
      <c r="A7" s="37">
        <v>2</v>
      </c>
      <c r="B7" s="38" t="s">
        <v>104</v>
      </c>
      <c r="C7" s="39" t="s">
        <v>112</v>
      </c>
      <c r="D7" s="39">
        <v>48</v>
      </c>
      <c r="E7" s="50">
        <v>1961</v>
      </c>
      <c r="F7" s="50">
        <v>2</v>
      </c>
      <c r="G7" s="50">
        <v>63.1</v>
      </c>
      <c r="H7" s="50"/>
      <c r="I7" s="50"/>
      <c r="J7" s="50">
        <v>636.5</v>
      </c>
      <c r="K7" s="50">
        <v>423.9</v>
      </c>
      <c r="L7" s="42">
        <f t="shared" si="0"/>
        <v>64</v>
      </c>
      <c r="M7" s="41">
        <f t="shared" si="1"/>
        <v>16</v>
      </c>
      <c r="N7" s="50">
        <v>4</v>
      </c>
      <c r="O7" s="50">
        <v>12</v>
      </c>
      <c r="P7" s="50"/>
      <c r="Q7" s="50"/>
      <c r="R7" s="50"/>
      <c r="S7" s="44">
        <v>2838</v>
      </c>
      <c r="T7" s="45">
        <f t="shared" si="2"/>
        <v>2411.4</v>
      </c>
      <c r="U7" s="44"/>
      <c r="V7" s="44"/>
      <c r="W7" s="44"/>
      <c r="X7" s="57">
        <v>2411.4</v>
      </c>
      <c r="Y7" s="50">
        <f>AA7*Z7</f>
        <v>426.56</v>
      </c>
      <c r="Z7" s="50">
        <v>34.4</v>
      </c>
      <c r="AA7" s="50">
        <v>12.4</v>
      </c>
      <c r="AB7" s="50">
        <v>5.6</v>
      </c>
      <c r="AC7" s="58"/>
      <c r="AD7" s="47">
        <f t="shared" si="3"/>
        <v>425.3</v>
      </c>
      <c r="AE7" s="50">
        <v>425.3</v>
      </c>
      <c r="AF7" s="50">
        <v>2382</v>
      </c>
      <c r="AH7" s="32">
        <f t="shared" ref="AH7:AH28" si="4">M7*3</f>
        <v>48</v>
      </c>
      <c r="AI7" s="32">
        <v>4</v>
      </c>
      <c r="AJ7" s="139">
        <f>AJ6</f>
        <v>21</v>
      </c>
      <c r="AK7" s="32">
        <f t="shared" ref="AK7:AK28" si="5">AH7*AI7*AJ7</f>
        <v>4032</v>
      </c>
      <c r="AM7" s="32" t="s">
        <v>191</v>
      </c>
    </row>
    <row r="8" spans="1:39" x14ac:dyDescent="0.25">
      <c r="A8" s="37">
        <v>3</v>
      </c>
      <c r="B8" s="38" t="s">
        <v>104</v>
      </c>
      <c r="C8" s="39" t="s">
        <v>112</v>
      </c>
      <c r="D8" s="39">
        <v>50</v>
      </c>
      <c r="E8" s="41">
        <v>1977</v>
      </c>
      <c r="F8" s="41">
        <v>6</v>
      </c>
      <c r="G8" s="48">
        <v>109.2</v>
      </c>
      <c r="H8" s="48"/>
      <c r="I8" s="48"/>
      <c r="J8" s="48">
        <v>779</v>
      </c>
      <c r="K8" s="48">
        <v>435.1</v>
      </c>
      <c r="L8" s="42">
        <f t="shared" si="0"/>
        <v>64</v>
      </c>
      <c r="M8" s="41">
        <f t="shared" si="1"/>
        <v>16</v>
      </c>
      <c r="N8" s="41">
        <v>4</v>
      </c>
      <c r="O8" s="41">
        <v>8</v>
      </c>
      <c r="P8" s="41">
        <v>4</v>
      </c>
      <c r="Q8" s="41"/>
      <c r="R8" s="48"/>
      <c r="S8" s="44">
        <v>6225.2</v>
      </c>
      <c r="T8" s="45">
        <f t="shared" si="2"/>
        <v>5718.2</v>
      </c>
      <c r="U8" s="49"/>
      <c r="V8" s="49"/>
      <c r="W8" s="49"/>
      <c r="X8" s="57">
        <v>5718.2</v>
      </c>
      <c r="Y8" s="50">
        <f>AA8*Z8</f>
        <v>506.98999999999995</v>
      </c>
      <c r="Z8" s="50">
        <v>41.9</v>
      </c>
      <c r="AA8" s="50">
        <v>12.1</v>
      </c>
      <c r="AB8" s="50">
        <v>6.55</v>
      </c>
      <c r="AC8" s="50">
        <v>2.8</v>
      </c>
      <c r="AD8" s="47">
        <f t="shared" si="3"/>
        <v>547.20000000000005</v>
      </c>
      <c r="AE8" s="50">
        <v>547.20000000000005</v>
      </c>
      <c r="AF8" s="50">
        <v>3584</v>
      </c>
      <c r="AH8" s="32">
        <f t="shared" si="4"/>
        <v>48</v>
      </c>
      <c r="AI8" s="32">
        <v>4</v>
      </c>
      <c r="AJ8" s="139">
        <f t="shared" ref="AJ8:AJ28" si="6">AJ7</f>
        <v>21</v>
      </c>
      <c r="AK8" s="32">
        <f t="shared" si="5"/>
        <v>4032</v>
      </c>
      <c r="AM8" s="32" t="s">
        <v>192</v>
      </c>
    </row>
    <row r="9" spans="1:39" x14ac:dyDescent="0.25">
      <c r="A9" s="37">
        <v>4</v>
      </c>
      <c r="B9" s="38" t="s">
        <v>104</v>
      </c>
      <c r="C9" s="39" t="s">
        <v>116</v>
      </c>
      <c r="D9" s="39">
        <v>1</v>
      </c>
      <c r="E9" s="41">
        <v>1978</v>
      </c>
      <c r="F9" s="41">
        <v>6</v>
      </c>
      <c r="G9" s="48">
        <v>86.76</v>
      </c>
      <c r="H9" s="48"/>
      <c r="I9" s="48"/>
      <c r="J9" s="48">
        <v>846.8</v>
      </c>
      <c r="K9" s="48">
        <v>494.9</v>
      </c>
      <c r="L9" s="42">
        <f t="shared" si="0"/>
        <v>72</v>
      </c>
      <c r="M9" s="41">
        <f t="shared" si="1"/>
        <v>18</v>
      </c>
      <c r="N9" s="41">
        <v>2</v>
      </c>
      <c r="O9" s="41">
        <v>14</v>
      </c>
      <c r="P9" s="41">
        <v>2</v>
      </c>
      <c r="Q9" s="41"/>
      <c r="R9" s="48"/>
      <c r="S9" s="44">
        <v>6420</v>
      </c>
      <c r="T9" s="45">
        <f t="shared" si="2"/>
        <v>5806.2</v>
      </c>
      <c r="U9" s="49"/>
      <c r="V9" s="49"/>
      <c r="W9" s="49"/>
      <c r="X9" s="57">
        <v>5806.2</v>
      </c>
      <c r="Y9" s="50">
        <f>49.5*12.4</f>
        <v>613.80000000000007</v>
      </c>
      <c r="Z9" s="50"/>
      <c r="AA9" s="50"/>
      <c r="AB9" s="50"/>
      <c r="AC9" s="50"/>
      <c r="AD9" s="47">
        <f t="shared" si="3"/>
        <v>613.79999999999995</v>
      </c>
      <c r="AE9" s="50">
        <v>613.79999999999995</v>
      </c>
      <c r="AF9" s="50">
        <v>3376</v>
      </c>
      <c r="AH9" s="32">
        <f t="shared" si="4"/>
        <v>54</v>
      </c>
      <c r="AI9" s="32">
        <v>4</v>
      </c>
      <c r="AJ9" s="139">
        <f t="shared" si="6"/>
        <v>21</v>
      </c>
      <c r="AK9" s="32">
        <f t="shared" si="5"/>
        <v>4536</v>
      </c>
      <c r="AM9" s="32" t="s">
        <v>193</v>
      </c>
    </row>
    <row r="10" spans="1:39" x14ac:dyDescent="0.25">
      <c r="A10" s="37">
        <v>5</v>
      </c>
      <c r="B10" s="38" t="s">
        <v>104</v>
      </c>
      <c r="C10" s="39" t="s">
        <v>117</v>
      </c>
      <c r="D10" s="39">
        <v>12</v>
      </c>
      <c r="E10" s="41">
        <v>1977</v>
      </c>
      <c r="F10" s="41">
        <v>6</v>
      </c>
      <c r="G10" s="48">
        <v>141.6</v>
      </c>
      <c r="H10" s="48"/>
      <c r="I10" s="48"/>
      <c r="J10" s="48">
        <v>847.3</v>
      </c>
      <c r="K10" s="48">
        <v>495.4</v>
      </c>
      <c r="L10" s="42">
        <f t="shared" si="0"/>
        <v>72</v>
      </c>
      <c r="M10" s="41">
        <f t="shared" si="1"/>
        <v>18</v>
      </c>
      <c r="N10" s="41">
        <v>2</v>
      </c>
      <c r="O10" s="41">
        <v>14</v>
      </c>
      <c r="P10" s="41">
        <v>2</v>
      </c>
      <c r="Q10" s="41"/>
      <c r="R10" s="48"/>
      <c r="S10" s="44">
        <v>2324</v>
      </c>
      <c r="T10" s="45">
        <f t="shared" si="2"/>
        <v>1710.2</v>
      </c>
      <c r="U10" s="49"/>
      <c r="V10" s="49"/>
      <c r="W10" s="49"/>
      <c r="X10" s="57">
        <v>1710.2</v>
      </c>
      <c r="Y10" s="50">
        <f>49.5*12.4</f>
        <v>613.80000000000007</v>
      </c>
      <c r="Z10" s="50"/>
      <c r="AA10" s="50"/>
      <c r="AB10" s="50"/>
      <c r="AC10" s="50"/>
      <c r="AD10" s="47">
        <f t="shared" si="3"/>
        <v>613.79999999999995</v>
      </c>
      <c r="AE10" s="50">
        <v>613.79999999999995</v>
      </c>
      <c r="AF10" s="50">
        <v>3376</v>
      </c>
      <c r="AH10" s="32">
        <f t="shared" si="4"/>
        <v>54</v>
      </c>
      <c r="AI10" s="32">
        <v>4</v>
      </c>
      <c r="AJ10" s="139">
        <f t="shared" si="6"/>
        <v>21</v>
      </c>
      <c r="AK10" s="32">
        <f t="shared" si="5"/>
        <v>4536</v>
      </c>
      <c r="AM10" s="32" t="s">
        <v>194</v>
      </c>
    </row>
    <row r="11" spans="1:39" x14ac:dyDescent="0.25">
      <c r="A11" s="37">
        <v>6</v>
      </c>
      <c r="B11" s="38" t="s">
        <v>104</v>
      </c>
      <c r="C11" s="39" t="s">
        <v>117</v>
      </c>
      <c r="D11" s="39">
        <v>14</v>
      </c>
      <c r="E11" s="41">
        <v>1977</v>
      </c>
      <c r="F11" s="41">
        <v>6</v>
      </c>
      <c r="G11" s="48">
        <v>141.6</v>
      </c>
      <c r="H11" s="48"/>
      <c r="I11" s="48"/>
      <c r="J11" s="48">
        <v>847.3</v>
      </c>
      <c r="K11" s="48">
        <v>495.4</v>
      </c>
      <c r="L11" s="42">
        <f t="shared" si="0"/>
        <v>72</v>
      </c>
      <c r="M11" s="41">
        <f t="shared" si="1"/>
        <v>18</v>
      </c>
      <c r="N11" s="41">
        <v>2</v>
      </c>
      <c r="O11" s="41">
        <v>14</v>
      </c>
      <c r="P11" s="41">
        <v>2</v>
      </c>
      <c r="Q11" s="41"/>
      <c r="R11" s="48"/>
      <c r="S11" s="44">
        <v>2324</v>
      </c>
      <c r="T11" s="45">
        <f t="shared" si="2"/>
        <v>1710.2</v>
      </c>
      <c r="U11" s="49"/>
      <c r="V11" s="49"/>
      <c r="W11" s="49"/>
      <c r="X11" s="57">
        <v>1710.2</v>
      </c>
      <c r="Y11" s="50">
        <f>49.5*12.4</f>
        <v>613.80000000000007</v>
      </c>
      <c r="Z11" s="50"/>
      <c r="AA11" s="50"/>
      <c r="AB11" s="50"/>
      <c r="AC11" s="50"/>
      <c r="AD11" s="47">
        <f t="shared" si="3"/>
        <v>613.79999999999995</v>
      </c>
      <c r="AE11" s="50">
        <v>613.79999999999995</v>
      </c>
      <c r="AF11" s="50">
        <v>3376</v>
      </c>
      <c r="AH11" s="32">
        <f t="shared" si="4"/>
        <v>54</v>
      </c>
      <c r="AI11" s="32">
        <v>4</v>
      </c>
      <c r="AJ11" s="139">
        <f t="shared" si="6"/>
        <v>21</v>
      </c>
      <c r="AK11" s="32">
        <f t="shared" si="5"/>
        <v>4536</v>
      </c>
      <c r="AM11" s="32" t="s">
        <v>195</v>
      </c>
    </row>
    <row r="12" spans="1:39" x14ac:dyDescent="0.25">
      <c r="A12" s="37">
        <v>7</v>
      </c>
      <c r="B12" s="38" t="s">
        <v>104</v>
      </c>
      <c r="C12" s="39" t="s">
        <v>117</v>
      </c>
      <c r="D12" s="39">
        <v>20</v>
      </c>
      <c r="E12" s="41">
        <v>1977</v>
      </c>
      <c r="F12" s="41">
        <v>6</v>
      </c>
      <c r="G12" s="48">
        <v>141.6</v>
      </c>
      <c r="H12" s="48"/>
      <c r="I12" s="48"/>
      <c r="J12" s="48">
        <v>614</v>
      </c>
      <c r="K12" s="48">
        <v>502.6</v>
      </c>
      <c r="L12" s="42">
        <f t="shared" si="0"/>
        <v>72</v>
      </c>
      <c r="M12" s="41">
        <f t="shared" si="1"/>
        <v>18</v>
      </c>
      <c r="N12" s="41">
        <v>2</v>
      </c>
      <c r="O12" s="41">
        <v>14</v>
      </c>
      <c r="P12" s="41">
        <v>2</v>
      </c>
      <c r="Q12" s="41"/>
      <c r="R12" s="48"/>
      <c r="S12" s="44">
        <v>2324</v>
      </c>
      <c r="T12" s="45">
        <f t="shared" si="2"/>
        <v>1710.2</v>
      </c>
      <c r="U12" s="49"/>
      <c r="V12" s="49"/>
      <c r="W12" s="49"/>
      <c r="X12" s="57">
        <v>1710.2</v>
      </c>
      <c r="Y12" s="50"/>
      <c r="Z12" s="50"/>
      <c r="AA12" s="50"/>
      <c r="AB12" s="50"/>
      <c r="AC12" s="50"/>
      <c r="AD12" s="47">
        <f t="shared" si="3"/>
        <v>613.79999999999995</v>
      </c>
      <c r="AE12" s="50">
        <v>613.79999999999995</v>
      </c>
      <c r="AF12" s="50">
        <v>3376</v>
      </c>
      <c r="AH12" s="32">
        <f t="shared" si="4"/>
        <v>54</v>
      </c>
      <c r="AI12" s="32">
        <v>4</v>
      </c>
      <c r="AJ12" s="139">
        <f t="shared" si="6"/>
        <v>21</v>
      </c>
      <c r="AK12" s="32">
        <f t="shared" si="5"/>
        <v>4536</v>
      </c>
      <c r="AM12" s="32" t="s">
        <v>196</v>
      </c>
    </row>
    <row r="13" spans="1:39" x14ac:dyDescent="0.25">
      <c r="A13" s="37">
        <v>8</v>
      </c>
      <c r="B13" s="38" t="s">
        <v>104</v>
      </c>
      <c r="C13" s="39" t="s">
        <v>117</v>
      </c>
      <c r="D13" s="39">
        <v>48</v>
      </c>
      <c r="E13" s="41">
        <v>1989</v>
      </c>
      <c r="F13" s="41">
        <v>4</v>
      </c>
      <c r="G13" s="48">
        <v>77.599999999999994</v>
      </c>
      <c r="H13" s="48"/>
      <c r="I13" s="48"/>
      <c r="J13" s="48">
        <v>614</v>
      </c>
      <c r="K13" s="48">
        <v>502.6</v>
      </c>
      <c r="L13" s="42">
        <f t="shared" si="0"/>
        <v>72</v>
      </c>
      <c r="M13" s="41">
        <f t="shared" si="1"/>
        <v>18</v>
      </c>
      <c r="N13" s="41">
        <v>2</v>
      </c>
      <c r="O13" s="41">
        <v>14</v>
      </c>
      <c r="P13" s="41">
        <v>2</v>
      </c>
      <c r="Q13" s="41"/>
      <c r="R13" s="41"/>
      <c r="S13" s="44">
        <v>2589.1999999999998</v>
      </c>
      <c r="T13" s="45">
        <f t="shared" si="2"/>
        <v>2353.5</v>
      </c>
      <c r="U13" s="49"/>
      <c r="V13" s="49"/>
      <c r="W13" s="49"/>
      <c r="X13" s="57">
        <v>2353.5</v>
      </c>
      <c r="Y13" s="50">
        <f>24.55*9.6</f>
        <v>235.68</v>
      </c>
      <c r="Z13" s="50"/>
      <c r="AA13" s="50"/>
      <c r="AB13" s="50"/>
      <c r="AC13" s="50"/>
      <c r="AD13" s="47">
        <f t="shared" si="3"/>
        <v>223.4</v>
      </c>
      <c r="AE13" s="50">
        <v>223.4</v>
      </c>
      <c r="AF13" s="50">
        <v>1195</v>
      </c>
      <c r="AH13" s="32">
        <f t="shared" si="4"/>
        <v>54</v>
      </c>
      <c r="AI13" s="32">
        <v>4</v>
      </c>
      <c r="AJ13" s="139">
        <f t="shared" si="6"/>
        <v>21</v>
      </c>
      <c r="AK13" s="32">
        <f t="shared" si="5"/>
        <v>4536</v>
      </c>
      <c r="AM13" s="32" t="s">
        <v>197</v>
      </c>
    </row>
    <row r="14" spans="1:39" x14ac:dyDescent="0.25">
      <c r="A14" s="37">
        <v>9</v>
      </c>
      <c r="B14" s="38" t="s">
        <v>104</v>
      </c>
      <c r="C14" s="39" t="s">
        <v>117</v>
      </c>
      <c r="D14" s="39">
        <v>62</v>
      </c>
      <c r="E14" s="41">
        <v>1975</v>
      </c>
      <c r="F14" s="41">
        <v>12</v>
      </c>
      <c r="G14" s="48">
        <v>125.7</v>
      </c>
      <c r="H14" s="48"/>
      <c r="I14" s="48"/>
      <c r="J14" s="48">
        <v>878.6</v>
      </c>
      <c r="K14" s="48">
        <v>502.6</v>
      </c>
      <c r="L14" s="42">
        <f t="shared" si="0"/>
        <v>72</v>
      </c>
      <c r="M14" s="41">
        <f t="shared" si="1"/>
        <v>18</v>
      </c>
      <c r="N14" s="41">
        <v>2</v>
      </c>
      <c r="O14" s="41">
        <v>14</v>
      </c>
      <c r="P14" s="41">
        <v>2</v>
      </c>
      <c r="Q14" s="41"/>
      <c r="R14" s="48"/>
      <c r="S14" s="44">
        <v>5073</v>
      </c>
      <c r="T14" s="45">
        <f t="shared" si="2"/>
        <v>4453</v>
      </c>
      <c r="U14" s="49"/>
      <c r="V14" s="49"/>
      <c r="W14" s="49"/>
      <c r="X14" s="57">
        <v>4453</v>
      </c>
      <c r="Y14" s="50">
        <f>49.8*12.45</f>
        <v>620.00999999999988</v>
      </c>
      <c r="Z14" s="50"/>
      <c r="AA14" s="50"/>
      <c r="AB14" s="50"/>
      <c r="AC14" s="50"/>
      <c r="AD14" s="47">
        <f t="shared" si="3"/>
        <v>620</v>
      </c>
      <c r="AE14" s="50">
        <v>620</v>
      </c>
      <c r="AF14" s="50">
        <v>3348</v>
      </c>
      <c r="AH14" s="32">
        <f t="shared" si="4"/>
        <v>54</v>
      </c>
      <c r="AI14" s="32">
        <v>4</v>
      </c>
      <c r="AJ14" s="139">
        <f t="shared" si="6"/>
        <v>21</v>
      </c>
      <c r="AK14" s="32">
        <f t="shared" si="5"/>
        <v>4536</v>
      </c>
      <c r="AM14" s="32" t="s">
        <v>198</v>
      </c>
    </row>
    <row r="15" spans="1:39" x14ac:dyDescent="0.25">
      <c r="A15" s="37">
        <v>10</v>
      </c>
      <c r="B15" s="38" t="s">
        <v>104</v>
      </c>
      <c r="C15" s="39" t="s">
        <v>117</v>
      </c>
      <c r="D15" s="39">
        <v>64</v>
      </c>
      <c r="E15" s="41">
        <v>1977</v>
      </c>
      <c r="F15" s="41">
        <v>9</v>
      </c>
      <c r="G15" s="48">
        <v>124.5</v>
      </c>
      <c r="H15" s="48"/>
      <c r="I15" s="48"/>
      <c r="J15" s="48">
        <v>859.6</v>
      </c>
      <c r="K15" s="48">
        <v>500.1</v>
      </c>
      <c r="L15" s="42">
        <f t="shared" si="0"/>
        <v>72</v>
      </c>
      <c r="M15" s="41">
        <f t="shared" si="1"/>
        <v>18</v>
      </c>
      <c r="N15" s="41">
        <v>2</v>
      </c>
      <c r="O15" s="41">
        <v>14</v>
      </c>
      <c r="P15" s="41">
        <v>2</v>
      </c>
      <c r="Q15" s="41"/>
      <c r="R15" s="48"/>
      <c r="S15" s="44">
        <v>3797.2</v>
      </c>
      <c r="T15" s="45">
        <f t="shared" si="2"/>
        <v>3169.8</v>
      </c>
      <c r="U15" s="49"/>
      <c r="V15" s="49"/>
      <c r="W15" s="49"/>
      <c r="X15" s="57">
        <v>3169.8</v>
      </c>
      <c r="Y15" s="50">
        <f>50.6*12.4</f>
        <v>627.44000000000005</v>
      </c>
      <c r="Z15" s="50"/>
      <c r="AA15" s="50"/>
      <c r="AB15" s="50"/>
      <c r="AC15" s="50"/>
      <c r="AD15" s="47">
        <f t="shared" si="3"/>
        <v>627.4</v>
      </c>
      <c r="AE15" s="50">
        <v>627.4</v>
      </c>
      <c r="AF15" s="50">
        <v>3388</v>
      </c>
      <c r="AH15" s="32">
        <f t="shared" si="4"/>
        <v>54</v>
      </c>
      <c r="AI15" s="32">
        <v>4</v>
      </c>
      <c r="AJ15" s="139">
        <f t="shared" si="6"/>
        <v>21</v>
      </c>
      <c r="AK15" s="32">
        <f t="shared" si="5"/>
        <v>4536</v>
      </c>
      <c r="AM15" s="32" t="s">
        <v>199</v>
      </c>
    </row>
    <row r="16" spans="1:39" x14ac:dyDescent="0.25">
      <c r="A16" s="37">
        <v>11</v>
      </c>
      <c r="B16" s="38" t="s">
        <v>104</v>
      </c>
      <c r="C16" s="39" t="s">
        <v>117</v>
      </c>
      <c r="D16" s="39">
        <v>72</v>
      </c>
      <c r="E16" s="41">
        <v>1977</v>
      </c>
      <c r="F16" s="41">
        <v>9</v>
      </c>
      <c r="G16" s="48">
        <v>141.6</v>
      </c>
      <c r="H16" s="48"/>
      <c r="I16" s="48"/>
      <c r="J16" s="48">
        <v>847.3</v>
      </c>
      <c r="K16" s="48">
        <v>495.4</v>
      </c>
      <c r="L16" s="42">
        <f t="shared" si="0"/>
        <v>72</v>
      </c>
      <c r="M16" s="41">
        <f t="shared" si="1"/>
        <v>18</v>
      </c>
      <c r="N16" s="41">
        <v>2</v>
      </c>
      <c r="O16" s="41">
        <v>14</v>
      </c>
      <c r="P16" s="41">
        <v>2</v>
      </c>
      <c r="Q16" s="41"/>
      <c r="R16" s="48"/>
      <c r="S16" s="44">
        <v>9134</v>
      </c>
      <c r="T16" s="45">
        <f t="shared" si="2"/>
        <v>8520.2000000000007</v>
      </c>
      <c r="U16" s="49"/>
      <c r="V16" s="49"/>
      <c r="W16" s="49"/>
      <c r="X16" s="57">
        <v>8520.2000000000007</v>
      </c>
      <c r="Y16" s="50">
        <f>49.5*12.4</f>
        <v>613.80000000000007</v>
      </c>
      <c r="Z16" s="50"/>
      <c r="AA16" s="50"/>
      <c r="AB16" s="50"/>
      <c r="AC16" s="50"/>
      <c r="AD16" s="47">
        <f t="shared" si="3"/>
        <v>613.79999999999995</v>
      </c>
      <c r="AE16" s="50">
        <v>613.79999999999995</v>
      </c>
      <c r="AF16" s="50">
        <v>3376</v>
      </c>
      <c r="AH16" s="32">
        <f t="shared" si="4"/>
        <v>54</v>
      </c>
      <c r="AI16" s="32">
        <v>4</v>
      </c>
      <c r="AJ16" s="139">
        <f t="shared" si="6"/>
        <v>21</v>
      </c>
      <c r="AK16" s="32">
        <f t="shared" si="5"/>
        <v>4536</v>
      </c>
      <c r="AM16" s="32" t="s">
        <v>200</v>
      </c>
    </row>
    <row r="17" spans="1:39" x14ac:dyDescent="0.25">
      <c r="A17" s="37">
        <v>12</v>
      </c>
      <c r="B17" s="38" t="s">
        <v>104</v>
      </c>
      <c r="C17" s="39" t="s">
        <v>122</v>
      </c>
      <c r="D17" s="51" t="s">
        <v>123</v>
      </c>
      <c r="E17" s="41">
        <v>1984</v>
      </c>
      <c r="F17" s="41">
        <v>9</v>
      </c>
      <c r="G17" s="48">
        <v>84</v>
      </c>
      <c r="H17" s="48"/>
      <c r="I17" s="48"/>
      <c r="J17" s="48">
        <v>846</v>
      </c>
      <c r="K17" s="48">
        <v>491.3</v>
      </c>
      <c r="L17" s="42">
        <f t="shared" si="0"/>
        <v>72</v>
      </c>
      <c r="M17" s="41">
        <f t="shared" si="1"/>
        <v>18</v>
      </c>
      <c r="N17" s="41">
        <v>2</v>
      </c>
      <c r="O17" s="41">
        <v>14</v>
      </c>
      <c r="P17" s="41">
        <v>2</v>
      </c>
      <c r="Q17" s="41"/>
      <c r="R17" s="41"/>
      <c r="S17" s="44">
        <v>4704</v>
      </c>
      <c r="T17" s="45">
        <f t="shared" si="2"/>
        <v>4070.9</v>
      </c>
      <c r="U17" s="49"/>
      <c r="V17" s="49"/>
      <c r="W17" s="49">
        <v>4070.9</v>
      </c>
      <c r="X17" s="49"/>
      <c r="Y17" s="50">
        <f>50.25*12.6</f>
        <v>633.15</v>
      </c>
      <c r="Z17" s="50"/>
      <c r="AA17" s="50"/>
      <c r="AB17" s="50"/>
      <c r="AC17" s="50"/>
      <c r="AD17" s="47">
        <f t="shared" si="3"/>
        <v>674.2</v>
      </c>
      <c r="AE17" s="50">
        <v>674.2</v>
      </c>
      <c r="AF17" s="50">
        <v>3641</v>
      </c>
      <c r="AH17" s="32">
        <f t="shared" si="4"/>
        <v>54</v>
      </c>
      <c r="AI17" s="32">
        <v>4</v>
      </c>
      <c r="AJ17" s="139">
        <f t="shared" si="6"/>
        <v>21</v>
      </c>
      <c r="AK17" s="32">
        <f t="shared" si="5"/>
        <v>4536</v>
      </c>
      <c r="AM17" s="32" t="s">
        <v>201</v>
      </c>
    </row>
    <row r="18" spans="1:39" x14ac:dyDescent="0.25">
      <c r="A18" s="37">
        <v>13</v>
      </c>
      <c r="B18" s="38" t="s">
        <v>104</v>
      </c>
      <c r="C18" s="39" t="s">
        <v>122</v>
      </c>
      <c r="D18" s="39">
        <v>1</v>
      </c>
      <c r="E18" s="41">
        <v>1973</v>
      </c>
      <c r="F18" s="41">
        <v>3</v>
      </c>
      <c r="G18" s="48">
        <v>64.5</v>
      </c>
      <c r="H18" s="48"/>
      <c r="I18" s="48"/>
      <c r="J18" s="48">
        <v>367.2</v>
      </c>
      <c r="K18" s="48">
        <v>234.8</v>
      </c>
      <c r="L18" s="42">
        <f t="shared" si="0"/>
        <v>32</v>
      </c>
      <c r="M18" s="41">
        <f t="shared" si="1"/>
        <v>8</v>
      </c>
      <c r="N18" s="41"/>
      <c r="O18" s="41">
        <v>6</v>
      </c>
      <c r="P18" s="41">
        <v>2</v>
      </c>
      <c r="Q18" s="41"/>
      <c r="R18" s="41"/>
      <c r="S18" s="44">
        <v>2088</v>
      </c>
      <c r="T18" s="45">
        <f t="shared" si="2"/>
        <v>1850.6</v>
      </c>
      <c r="U18" s="49"/>
      <c r="V18" s="49"/>
      <c r="W18" s="49">
        <v>1850.6</v>
      </c>
      <c r="X18" s="49"/>
      <c r="Y18" s="50">
        <f>19.3*12.3</f>
        <v>237.39000000000001</v>
      </c>
      <c r="Z18" s="50"/>
      <c r="AA18" s="50"/>
      <c r="AB18" s="50"/>
      <c r="AC18" s="50"/>
      <c r="AD18" s="47">
        <f t="shared" si="3"/>
        <v>237.4</v>
      </c>
      <c r="AE18" s="50">
        <v>237.4</v>
      </c>
      <c r="AF18" s="50">
        <v>1329</v>
      </c>
      <c r="AH18" s="32">
        <f t="shared" si="4"/>
        <v>24</v>
      </c>
      <c r="AI18" s="32">
        <v>4</v>
      </c>
      <c r="AJ18" s="139">
        <f t="shared" si="6"/>
        <v>21</v>
      </c>
      <c r="AK18" s="32">
        <f t="shared" si="5"/>
        <v>2016</v>
      </c>
      <c r="AM18" s="32" t="s">
        <v>202</v>
      </c>
    </row>
    <row r="19" spans="1:39" x14ac:dyDescent="0.25">
      <c r="A19" s="37">
        <v>14</v>
      </c>
      <c r="B19" s="38" t="s">
        <v>104</v>
      </c>
      <c r="C19" s="39" t="s">
        <v>122</v>
      </c>
      <c r="D19" s="39">
        <v>3</v>
      </c>
      <c r="E19" s="41">
        <v>1973</v>
      </c>
      <c r="F19" s="41">
        <v>3</v>
      </c>
      <c r="G19" s="48">
        <v>44.6</v>
      </c>
      <c r="H19" s="48"/>
      <c r="I19" s="48"/>
      <c r="J19" s="48">
        <v>367.2</v>
      </c>
      <c r="K19" s="48">
        <v>230.3</v>
      </c>
      <c r="L19" s="42">
        <f t="shared" si="0"/>
        <v>32</v>
      </c>
      <c r="M19" s="41">
        <f t="shared" si="1"/>
        <v>8</v>
      </c>
      <c r="N19" s="41"/>
      <c r="O19" s="41">
        <v>6</v>
      </c>
      <c r="P19" s="41">
        <v>2</v>
      </c>
      <c r="Q19" s="41"/>
      <c r="R19" s="41"/>
      <c r="S19" s="44">
        <v>2088</v>
      </c>
      <c r="T19" s="45">
        <f t="shared" si="2"/>
        <v>1835</v>
      </c>
      <c r="U19" s="49"/>
      <c r="V19" s="49"/>
      <c r="W19" s="49">
        <v>1835</v>
      </c>
      <c r="X19" s="49"/>
      <c r="Y19" s="50">
        <f>20.4*12.4</f>
        <v>252.95999999999998</v>
      </c>
      <c r="Z19" s="50"/>
      <c r="AA19" s="50"/>
      <c r="AB19" s="50"/>
      <c r="AC19" s="50"/>
      <c r="AD19" s="47">
        <f t="shared" si="3"/>
        <v>250.3</v>
      </c>
      <c r="AE19" s="50">
        <v>250.3</v>
      </c>
      <c r="AF19" s="50">
        <v>1417</v>
      </c>
      <c r="AH19" s="32">
        <f t="shared" si="4"/>
        <v>24</v>
      </c>
      <c r="AI19" s="32">
        <v>4</v>
      </c>
      <c r="AJ19" s="139">
        <f t="shared" si="6"/>
        <v>21</v>
      </c>
      <c r="AK19" s="32">
        <f t="shared" si="5"/>
        <v>2016</v>
      </c>
      <c r="AM19" s="32" t="s">
        <v>203</v>
      </c>
    </row>
    <row r="20" spans="1:39" x14ac:dyDescent="0.25">
      <c r="A20" s="37">
        <v>15</v>
      </c>
      <c r="B20" s="38" t="s">
        <v>104</v>
      </c>
      <c r="C20" s="39" t="s">
        <v>122</v>
      </c>
      <c r="D20" s="39">
        <v>5</v>
      </c>
      <c r="E20" s="41">
        <v>1973</v>
      </c>
      <c r="F20" s="41">
        <v>3</v>
      </c>
      <c r="G20" s="48">
        <v>32.6</v>
      </c>
      <c r="H20" s="48"/>
      <c r="I20" s="48"/>
      <c r="J20" s="48">
        <v>361.8</v>
      </c>
      <c r="K20" s="48">
        <v>234.8</v>
      </c>
      <c r="L20" s="42">
        <f t="shared" si="0"/>
        <v>32</v>
      </c>
      <c r="M20" s="41">
        <f t="shared" si="1"/>
        <v>8</v>
      </c>
      <c r="N20" s="41"/>
      <c r="O20" s="41">
        <v>6</v>
      </c>
      <c r="P20" s="41">
        <v>2</v>
      </c>
      <c r="Q20" s="41"/>
      <c r="R20" s="48"/>
      <c r="S20" s="44">
        <v>2088</v>
      </c>
      <c r="T20" s="45">
        <f t="shared" si="2"/>
        <v>1844.5</v>
      </c>
      <c r="U20" s="49"/>
      <c r="V20" s="49"/>
      <c r="W20" s="49">
        <v>1844.5</v>
      </c>
      <c r="X20" s="49"/>
      <c r="Y20" s="50">
        <f>19.8*12.3</f>
        <v>243.54000000000002</v>
      </c>
      <c r="Z20" s="50"/>
      <c r="AA20" s="50"/>
      <c r="AB20" s="50"/>
      <c r="AC20" s="50"/>
      <c r="AD20" s="47">
        <f t="shared" si="3"/>
        <v>243.5</v>
      </c>
      <c r="AE20" s="50">
        <v>243.5</v>
      </c>
      <c r="AF20" s="50">
        <v>1364</v>
      </c>
      <c r="AH20" s="32">
        <f t="shared" si="4"/>
        <v>24</v>
      </c>
      <c r="AI20" s="32">
        <v>4</v>
      </c>
      <c r="AJ20" s="139">
        <f t="shared" si="6"/>
        <v>21</v>
      </c>
      <c r="AK20" s="32">
        <f t="shared" si="5"/>
        <v>2016</v>
      </c>
      <c r="AM20" s="32" t="s">
        <v>204</v>
      </c>
    </row>
    <row r="21" spans="1:39" x14ac:dyDescent="0.25">
      <c r="A21" s="37">
        <v>16</v>
      </c>
      <c r="B21" s="38" t="s">
        <v>104</v>
      </c>
      <c r="C21" s="39" t="s">
        <v>122</v>
      </c>
      <c r="D21" s="39">
        <v>7</v>
      </c>
      <c r="E21" s="41">
        <v>1975</v>
      </c>
      <c r="F21" s="41">
        <v>3</v>
      </c>
      <c r="G21" s="48">
        <v>36.299999999999997</v>
      </c>
      <c r="H21" s="48"/>
      <c r="I21" s="48"/>
      <c r="J21" s="48">
        <v>378.3</v>
      </c>
      <c r="K21" s="48">
        <v>241.2</v>
      </c>
      <c r="L21" s="42">
        <f t="shared" si="0"/>
        <v>32</v>
      </c>
      <c r="M21" s="41">
        <f t="shared" si="1"/>
        <v>8</v>
      </c>
      <c r="N21" s="41"/>
      <c r="O21" s="41">
        <v>6</v>
      </c>
      <c r="P21" s="41">
        <v>2</v>
      </c>
      <c r="Q21" s="41"/>
      <c r="R21" s="48"/>
      <c r="S21" s="44">
        <v>1890</v>
      </c>
      <c r="T21" s="45">
        <f t="shared" si="2"/>
        <v>1639.5</v>
      </c>
      <c r="U21" s="49"/>
      <c r="V21" s="49"/>
      <c r="W21" s="49">
        <v>1639.5</v>
      </c>
      <c r="X21" s="49"/>
      <c r="Y21" s="50">
        <f>20.2*12.4</f>
        <v>250.48</v>
      </c>
      <c r="Z21" s="50"/>
      <c r="AA21" s="50"/>
      <c r="AB21" s="50"/>
      <c r="AC21" s="50"/>
      <c r="AD21" s="47">
        <f t="shared" si="3"/>
        <v>250.5</v>
      </c>
      <c r="AE21" s="50">
        <v>250.5</v>
      </c>
      <c r="AF21" s="50">
        <v>1403</v>
      </c>
      <c r="AH21" s="32">
        <f t="shared" si="4"/>
        <v>24</v>
      </c>
      <c r="AI21" s="32">
        <v>4</v>
      </c>
      <c r="AJ21" s="139">
        <f t="shared" si="6"/>
        <v>21</v>
      </c>
      <c r="AK21" s="32">
        <f t="shared" si="5"/>
        <v>2016</v>
      </c>
      <c r="AM21" s="32" t="s">
        <v>205</v>
      </c>
    </row>
    <row r="22" spans="1:39" x14ac:dyDescent="0.25">
      <c r="A22" s="37">
        <v>17</v>
      </c>
      <c r="B22" s="38" t="s">
        <v>104</v>
      </c>
      <c r="C22" s="39" t="s">
        <v>122</v>
      </c>
      <c r="D22" s="39">
        <v>9</v>
      </c>
      <c r="E22" s="41">
        <v>1975</v>
      </c>
      <c r="F22" s="41">
        <v>3</v>
      </c>
      <c r="G22" s="48">
        <v>582</v>
      </c>
      <c r="H22" s="48"/>
      <c r="I22" s="48"/>
      <c r="J22" s="48">
        <v>370.3</v>
      </c>
      <c r="K22" s="48">
        <v>237.2</v>
      </c>
      <c r="L22" s="42">
        <f t="shared" si="0"/>
        <v>32</v>
      </c>
      <c r="M22" s="41">
        <f t="shared" si="1"/>
        <v>8</v>
      </c>
      <c r="N22" s="41"/>
      <c r="O22" s="41">
        <v>6</v>
      </c>
      <c r="P22" s="41">
        <v>2</v>
      </c>
      <c r="Q22" s="41"/>
      <c r="R22" s="41"/>
      <c r="S22" s="44">
        <v>4506</v>
      </c>
      <c r="T22" s="45">
        <f t="shared" si="2"/>
        <v>4261.1000000000004</v>
      </c>
      <c r="U22" s="49"/>
      <c r="V22" s="49"/>
      <c r="W22" s="49">
        <v>4261.1000000000004</v>
      </c>
      <c r="X22" s="49"/>
      <c r="Y22" s="50">
        <f>19.75*12.4</f>
        <v>244.9</v>
      </c>
      <c r="Z22" s="50"/>
      <c r="AA22" s="50"/>
      <c r="AB22" s="50"/>
      <c r="AC22" s="50"/>
      <c r="AD22" s="47">
        <f t="shared" si="3"/>
        <v>244.9</v>
      </c>
      <c r="AE22" s="50">
        <v>244.9</v>
      </c>
      <c r="AF22" s="50">
        <v>1347</v>
      </c>
      <c r="AH22" s="32">
        <f t="shared" si="4"/>
        <v>24</v>
      </c>
      <c r="AI22" s="32">
        <v>4</v>
      </c>
      <c r="AJ22" s="139">
        <f t="shared" si="6"/>
        <v>21</v>
      </c>
      <c r="AK22" s="32">
        <f t="shared" si="5"/>
        <v>2016</v>
      </c>
      <c r="AM22" s="32" t="s">
        <v>206</v>
      </c>
    </row>
    <row r="23" spans="1:39" x14ac:dyDescent="0.25">
      <c r="A23" s="37">
        <v>18</v>
      </c>
      <c r="B23" s="38" t="s">
        <v>104</v>
      </c>
      <c r="C23" s="39" t="s">
        <v>124</v>
      </c>
      <c r="D23" s="39">
        <v>13</v>
      </c>
      <c r="E23" s="41">
        <v>1975</v>
      </c>
      <c r="F23" s="41">
        <v>2</v>
      </c>
      <c r="G23" s="52">
        <v>1381</v>
      </c>
      <c r="H23" s="48"/>
      <c r="I23" s="48"/>
      <c r="J23" s="48">
        <v>387.2</v>
      </c>
      <c r="K23" s="48">
        <v>239.9</v>
      </c>
      <c r="L23" s="42">
        <f t="shared" si="0"/>
        <v>32</v>
      </c>
      <c r="M23" s="41">
        <f t="shared" si="1"/>
        <v>8</v>
      </c>
      <c r="N23" s="41"/>
      <c r="O23" s="41">
        <v>6</v>
      </c>
      <c r="P23" s="41">
        <v>2</v>
      </c>
      <c r="Q23" s="41"/>
      <c r="R23" s="48"/>
      <c r="S23" s="44">
        <v>2266</v>
      </c>
      <c r="T23" s="45">
        <f t="shared" si="2"/>
        <v>2019.4</v>
      </c>
      <c r="U23" s="49"/>
      <c r="V23" s="49"/>
      <c r="W23" s="49">
        <v>2019.4</v>
      </c>
      <c r="X23" s="49"/>
      <c r="Y23" s="50">
        <f>20.05*12.3</f>
        <v>246.61500000000001</v>
      </c>
      <c r="Z23" s="50"/>
      <c r="AA23" s="50"/>
      <c r="AB23" s="50"/>
      <c r="AC23" s="50"/>
      <c r="AD23" s="47">
        <f t="shared" si="3"/>
        <v>246.6</v>
      </c>
      <c r="AE23" s="50">
        <v>246.6</v>
      </c>
      <c r="AF23" s="50">
        <v>1381</v>
      </c>
      <c r="AH23" s="32">
        <f t="shared" si="4"/>
        <v>24</v>
      </c>
      <c r="AI23" s="32">
        <v>4</v>
      </c>
      <c r="AJ23" s="139">
        <f t="shared" si="6"/>
        <v>21</v>
      </c>
      <c r="AK23" s="32">
        <f t="shared" si="5"/>
        <v>2016</v>
      </c>
      <c r="AM23" s="32" t="s">
        <v>207</v>
      </c>
    </row>
    <row r="24" spans="1:39" x14ac:dyDescent="0.25">
      <c r="A24" s="37">
        <v>19</v>
      </c>
      <c r="B24" s="38" t="s">
        <v>104</v>
      </c>
      <c r="C24" s="39" t="s">
        <v>124</v>
      </c>
      <c r="D24" s="39">
        <v>15</v>
      </c>
      <c r="E24" s="41">
        <v>1975</v>
      </c>
      <c r="F24" s="41">
        <v>2</v>
      </c>
      <c r="G24" s="48">
        <v>252</v>
      </c>
      <c r="H24" s="48"/>
      <c r="I24" s="48"/>
      <c r="J24" s="48">
        <v>375.5</v>
      </c>
      <c r="K24" s="48">
        <v>239.6</v>
      </c>
      <c r="L24" s="42">
        <f t="shared" si="0"/>
        <v>32</v>
      </c>
      <c r="M24" s="41">
        <f t="shared" si="1"/>
        <v>8</v>
      </c>
      <c r="N24" s="41"/>
      <c r="O24" s="41">
        <v>6</v>
      </c>
      <c r="P24" s="41">
        <v>2</v>
      </c>
      <c r="Q24" s="41"/>
      <c r="R24" s="41"/>
      <c r="S24" s="44">
        <v>1564.7</v>
      </c>
      <c r="T24" s="45">
        <f t="shared" si="2"/>
        <v>1564.7</v>
      </c>
      <c r="U24" s="49"/>
      <c r="V24" s="49"/>
      <c r="W24" s="49">
        <v>1564.7</v>
      </c>
      <c r="X24" s="49"/>
      <c r="Y24" s="50"/>
      <c r="Z24" s="50"/>
      <c r="AA24" s="50"/>
      <c r="AB24" s="50"/>
      <c r="AC24" s="50"/>
      <c r="AD24" s="47">
        <f t="shared" si="3"/>
        <v>248.8</v>
      </c>
      <c r="AE24" s="50">
        <v>248.8</v>
      </c>
      <c r="AF24" s="50">
        <v>1418</v>
      </c>
      <c r="AH24" s="32">
        <f t="shared" si="4"/>
        <v>24</v>
      </c>
      <c r="AI24" s="32">
        <v>4</v>
      </c>
      <c r="AJ24" s="139">
        <f t="shared" si="6"/>
        <v>21</v>
      </c>
      <c r="AK24" s="32">
        <f t="shared" si="5"/>
        <v>2016</v>
      </c>
      <c r="AM24" s="32" t="s">
        <v>208</v>
      </c>
    </row>
    <row r="25" spans="1:39" x14ac:dyDescent="0.25">
      <c r="A25" s="37">
        <v>20</v>
      </c>
      <c r="B25" s="38" t="s">
        <v>104</v>
      </c>
      <c r="C25" s="39" t="s">
        <v>122</v>
      </c>
      <c r="D25" s="39">
        <v>17</v>
      </c>
      <c r="E25" s="41">
        <v>1975</v>
      </c>
      <c r="F25" s="41">
        <v>2</v>
      </c>
      <c r="G25" s="48">
        <v>23.2</v>
      </c>
      <c r="H25" s="48"/>
      <c r="I25" s="48"/>
      <c r="J25" s="48">
        <v>363</v>
      </c>
      <c r="K25" s="48">
        <v>234.8</v>
      </c>
      <c r="L25" s="42">
        <f t="shared" si="0"/>
        <v>32</v>
      </c>
      <c r="M25" s="41">
        <f t="shared" si="1"/>
        <v>8</v>
      </c>
      <c r="N25" s="41"/>
      <c r="O25" s="41">
        <v>6</v>
      </c>
      <c r="P25" s="41">
        <v>2</v>
      </c>
      <c r="Q25" s="41"/>
      <c r="R25" s="48"/>
      <c r="S25" s="44">
        <v>1185</v>
      </c>
      <c r="T25" s="45">
        <f t="shared" si="2"/>
        <v>931</v>
      </c>
      <c r="U25" s="49"/>
      <c r="V25" s="49"/>
      <c r="W25" s="49">
        <v>931</v>
      </c>
      <c r="X25" s="49"/>
      <c r="Y25" s="50">
        <f>20*12.7</f>
        <v>254</v>
      </c>
      <c r="Z25" s="50"/>
      <c r="AA25" s="50"/>
      <c r="AB25" s="50"/>
      <c r="AC25" s="50"/>
      <c r="AD25" s="47">
        <f t="shared" si="3"/>
        <v>254</v>
      </c>
      <c r="AE25" s="50">
        <v>254</v>
      </c>
      <c r="AF25" s="50">
        <v>1422</v>
      </c>
      <c r="AH25" s="32">
        <f t="shared" si="4"/>
        <v>24</v>
      </c>
      <c r="AI25" s="32">
        <v>4</v>
      </c>
      <c r="AJ25" s="139">
        <f t="shared" si="6"/>
        <v>21</v>
      </c>
      <c r="AK25" s="32">
        <f t="shared" si="5"/>
        <v>2016</v>
      </c>
      <c r="AM25" s="32" t="s">
        <v>209</v>
      </c>
    </row>
    <row r="26" spans="1:39" x14ac:dyDescent="0.25">
      <c r="A26" s="37">
        <v>21</v>
      </c>
      <c r="B26" s="38" t="s">
        <v>104</v>
      </c>
      <c r="C26" s="39" t="s">
        <v>122</v>
      </c>
      <c r="D26" s="39">
        <v>19</v>
      </c>
      <c r="E26" s="41">
        <v>1977</v>
      </c>
      <c r="F26" s="41">
        <v>9</v>
      </c>
      <c r="G26" s="48">
        <v>153.19999999999999</v>
      </c>
      <c r="H26" s="48"/>
      <c r="I26" s="48"/>
      <c r="J26" s="48">
        <v>831.1</v>
      </c>
      <c r="K26" s="48">
        <v>480.2</v>
      </c>
      <c r="L26" s="42">
        <f t="shared" si="0"/>
        <v>72</v>
      </c>
      <c r="M26" s="41">
        <f t="shared" si="1"/>
        <v>18</v>
      </c>
      <c r="N26" s="41">
        <v>2</v>
      </c>
      <c r="O26" s="41">
        <v>14</v>
      </c>
      <c r="P26" s="41">
        <v>2</v>
      </c>
      <c r="Q26" s="41"/>
      <c r="R26" s="41"/>
      <c r="S26" s="44">
        <v>1798</v>
      </c>
      <c r="T26" s="45">
        <f t="shared" si="2"/>
        <v>1184.2</v>
      </c>
      <c r="U26" s="49"/>
      <c r="V26" s="49"/>
      <c r="W26" s="49">
        <v>1184.2</v>
      </c>
      <c r="X26" s="49"/>
      <c r="Y26" s="50">
        <f>49.5*12.4</f>
        <v>613.80000000000007</v>
      </c>
      <c r="Z26" s="50"/>
      <c r="AA26" s="50"/>
      <c r="AB26" s="50"/>
      <c r="AC26" s="50"/>
      <c r="AD26" s="47">
        <f t="shared" si="3"/>
        <v>613.79999999999995</v>
      </c>
      <c r="AE26" s="50">
        <v>613.79999999999995</v>
      </c>
      <c r="AF26" s="50">
        <v>3376</v>
      </c>
      <c r="AH26" s="32">
        <f t="shared" si="4"/>
        <v>54</v>
      </c>
      <c r="AI26" s="32">
        <v>4</v>
      </c>
      <c r="AJ26" s="139">
        <f t="shared" si="6"/>
        <v>21</v>
      </c>
      <c r="AK26" s="32">
        <f t="shared" si="5"/>
        <v>4536</v>
      </c>
      <c r="AM26" s="32" t="s">
        <v>210</v>
      </c>
    </row>
    <row r="27" spans="1:39" x14ac:dyDescent="0.25">
      <c r="A27" s="37">
        <v>22</v>
      </c>
      <c r="B27" s="38" t="s">
        <v>104</v>
      </c>
      <c r="C27" s="39" t="s">
        <v>122</v>
      </c>
      <c r="D27" s="39">
        <v>23</v>
      </c>
      <c r="E27" s="50">
        <v>1983</v>
      </c>
      <c r="F27" s="50">
        <v>9</v>
      </c>
      <c r="G27" s="50">
        <v>84.6</v>
      </c>
      <c r="H27" s="50"/>
      <c r="I27" s="50"/>
      <c r="J27" s="50">
        <v>846.1</v>
      </c>
      <c r="K27" s="50">
        <v>488.6</v>
      </c>
      <c r="L27" s="42">
        <f t="shared" si="0"/>
        <v>72</v>
      </c>
      <c r="M27" s="41">
        <f t="shared" si="1"/>
        <v>18</v>
      </c>
      <c r="N27" s="50">
        <v>2</v>
      </c>
      <c r="O27" s="50">
        <v>14</v>
      </c>
      <c r="P27" s="50">
        <v>2</v>
      </c>
      <c r="Q27" s="50"/>
      <c r="R27" s="50"/>
      <c r="S27" s="44">
        <v>3304.7</v>
      </c>
      <c r="T27" s="45">
        <f t="shared" si="2"/>
        <v>2687.2</v>
      </c>
      <c r="U27" s="44"/>
      <c r="V27" s="44"/>
      <c r="W27" s="49">
        <v>2687.2</v>
      </c>
      <c r="X27" s="44"/>
      <c r="Y27" s="50">
        <f>49.8*12.4</f>
        <v>617.52</v>
      </c>
      <c r="Z27" s="50"/>
      <c r="AA27" s="50"/>
      <c r="AB27" s="50"/>
      <c r="AC27" s="50"/>
      <c r="AD27" s="47">
        <f t="shared" si="3"/>
        <v>655.6</v>
      </c>
      <c r="AE27" s="50">
        <v>655.6</v>
      </c>
      <c r="AF27" s="50">
        <v>3540</v>
      </c>
      <c r="AH27" s="32">
        <f t="shared" si="4"/>
        <v>54</v>
      </c>
      <c r="AI27" s="32">
        <v>4</v>
      </c>
      <c r="AJ27" s="139">
        <f t="shared" si="6"/>
        <v>21</v>
      </c>
      <c r="AK27" s="32">
        <f t="shared" si="5"/>
        <v>4536</v>
      </c>
      <c r="AM27" s="32" t="s">
        <v>211</v>
      </c>
    </row>
    <row r="28" spans="1:39" x14ac:dyDescent="0.25">
      <c r="A28" s="37">
        <v>23</v>
      </c>
      <c r="B28" s="38" t="s">
        <v>104</v>
      </c>
      <c r="C28" s="39" t="s">
        <v>124</v>
      </c>
      <c r="D28" s="39">
        <v>25</v>
      </c>
      <c r="E28" s="41">
        <v>1985</v>
      </c>
      <c r="F28" s="41">
        <v>6</v>
      </c>
      <c r="G28" s="48">
        <v>114.8</v>
      </c>
      <c r="H28" s="48"/>
      <c r="I28" s="48"/>
      <c r="J28" s="48">
        <v>851</v>
      </c>
      <c r="K28" s="48">
        <v>502.4</v>
      </c>
      <c r="L28" s="42">
        <f t="shared" si="0"/>
        <v>72</v>
      </c>
      <c r="M28" s="41">
        <f t="shared" si="1"/>
        <v>18</v>
      </c>
      <c r="N28" s="41">
        <v>2</v>
      </c>
      <c r="O28" s="41">
        <v>14</v>
      </c>
      <c r="P28" s="41">
        <v>2</v>
      </c>
      <c r="Q28" s="41"/>
      <c r="R28" s="41"/>
      <c r="S28" s="44">
        <v>5471.2</v>
      </c>
      <c r="T28" s="45">
        <f t="shared" si="2"/>
        <v>4842.5</v>
      </c>
      <c r="U28" s="49"/>
      <c r="V28" s="49"/>
      <c r="W28" s="49">
        <v>4842.5</v>
      </c>
      <c r="X28" s="49"/>
      <c r="Y28" s="50">
        <f>49.9*12.6</f>
        <v>628.74</v>
      </c>
      <c r="Z28" s="50"/>
      <c r="AA28" s="50"/>
      <c r="AB28" s="50"/>
      <c r="AC28" s="50"/>
      <c r="AD28" s="47">
        <f t="shared" si="3"/>
        <v>628.70000000000005</v>
      </c>
      <c r="AE28" s="50">
        <v>628.70000000000005</v>
      </c>
      <c r="AF28" s="50">
        <v>3490</v>
      </c>
      <c r="AH28" s="32">
        <f t="shared" si="4"/>
        <v>54</v>
      </c>
      <c r="AI28" s="32">
        <v>4</v>
      </c>
      <c r="AJ28" s="139">
        <f t="shared" si="6"/>
        <v>21</v>
      </c>
      <c r="AK28" s="32">
        <f t="shared" si="5"/>
        <v>4536</v>
      </c>
      <c r="AM28" s="32" t="s">
        <v>212</v>
      </c>
    </row>
    <row r="29" spans="1:39" x14ac:dyDescent="0.25">
      <c r="A29" s="37">
        <f>COUNT(A6:A28)</f>
        <v>23</v>
      </c>
      <c r="B29" s="38"/>
      <c r="C29" s="60" t="s">
        <v>140</v>
      </c>
      <c r="D29" s="40"/>
      <c r="E29" s="38"/>
      <c r="F29" s="61">
        <f t="shared" ref="F29:T29" si="7">SUM(F6:F28)</f>
        <v>122</v>
      </c>
      <c r="G29" s="61">
        <f t="shared" si="7"/>
        <v>4067.3599999999992</v>
      </c>
      <c r="H29" s="61">
        <f t="shared" si="7"/>
        <v>0</v>
      </c>
      <c r="I29" s="61">
        <f t="shared" si="7"/>
        <v>0</v>
      </c>
      <c r="J29" s="61">
        <f t="shared" si="7"/>
        <v>14736.500000000002</v>
      </c>
      <c r="K29" s="61">
        <f t="shared" si="7"/>
        <v>9114.2000000000007</v>
      </c>
      <c r="L29" s="61">
        <f t="shared" si="7"/>
        <v>1312</v>
      </c>
      <c r="M29" s="61">
        <f t="shared" si="7"/>
        <v>328</v>
      </c>
      <c r="N29" s="61">
        <f t="shared" si="7"/>
        <v>36</v>
      </c>
      <c r="O29" s="61">
        <f t="shared" si="7"/>
        <v>248</v>
      </c>
      <c r="P29" s="61">
        <f t="shared" si="7"/>
        <v>44</v>
      </c>
      <c r="Q29" s="61">
        <f t="shared" si="7"/>
        <v>0</v>
      </c>
      <c r="R29" s="61">
        <f t="shared" si="7"/>
        <v>0</v>
      </c>
      <c r="S29" s="61">
        <f t="shared" si="7"/>
        <v>78840.2</v>
      </c>
      <c r="T29" s="61">
        <f t="shared" si="7"/>
        <v>68704.899999999994</v>
      </c>
      <c r="U29" s="61">
        <f t="shared" ref="U29" si="8">SUM(U6:U28)</f>
        <v>0</v>
      </c>
      <c r="V29" s="61">
        <f t="shared" ref="V29" si="9">SUM(V6:V28)</f>
        <v>0</v>
      </c>
      <c r="W29" s="61">
        <f t="shared" ref="W29" si="10">SUM(W6:W28)</f>
        <v>28730.600000000002</v>
      </c>
      <c r="X29" s="61">
        <f t="shared" ref="X29" si="11">SUM(X6:X28)</f>
        <v>39974.300000000003</v>
      </c>
      <c r="Y29" s="61">
        <f t="shared" ref="Y29" si="12">SUM(Y6:Y28)</f>
        <v>9521.534999999998</v>
      </c>
      <c r="Z29" s="61">
        <f t="shared" ref="Z29" si="13">SUM(Z6:Z28)</f>
        <v>110.69999999999999</v>
      </c>
      <c r="AA29" s="61">
        <f t="shared" ref="AA29" si="14">SUM(AA6:AA28)</f>
        <v>36.9</v>
      </c>
      <c r="AB29" s="61">
        <f t="shared" ref="AB29" si="15">SUM(AB6:AB28)</f>
        <v>17.75</v>
      </c>
      <c r="AC29" s="61">
        <f t="shared" ref="AC29" si="16">SUM(AC6:AC28)</f>
        <v>2.8</v>
      </c>
      <c r="AD29" s="61">
        <f t="shared" ref="AD29" si="17">SUM(AD6:AD28)</f>
        <v>10487.2</v>
      </c>
      <c r="AE29" s="61">
        <f t="shared" ref="AE29" si="18">SUM(AE6:AE28)</f>
        <v>10487.2</v>
      </c>
      <c r="AF29" s="61">
        <f t="shared" ref="AF29" si="19">SUM(AF6:AF28)</f>
        <v>58294</v>
      </c>
      <c r="AG29" s="61">
        <f t="shared" ref="AG29" si="20">SUM(AG6:AG28)</f>
        <v>0</v>
      </c>
      <c r="AH29" s="61">
        <f t="shared" ref="AH29" si="21">SUM(AH6:AH28)</f>
        <v>984</v>
      </c>
      <c r="AI29" s="61">
        <f t="shared" ref="AI29" si="22">SUM(AI6:AI28)</f>
        <v>92</v>
      </c>
      <c r="AJ29" s="61">
        <f t="shared" ref="AJ29:AK29" si="23">SUM(AJ6:AJ28)</f>
        <v>483</v>
      </c>
      <c r="AK29" s="61">
        <f t="shared" si="23"/>
        <v>82656</v>
      </c>
    </row>
    <row r="30" spans="1:39" x14ac:dyDescent="0.25">
      <c r="A30" s="62"/>
      <c r="B30" s="63"/>
      <c r="C30" s="64"/>
      <c r="D30" s="63"/>
    </row>
    <row r="31" spans="1:39" x14ac:dyDescent="0.25">
      <c r="A31" s="62"/>
      <c r="B31" s="63"/>
      <c r="C31" s="145" t="s">
        <v>43</v>
      </c>
      <c r="D31" s="63"/>
    </row>
    <row r="32" spans="1:39" ht="101.25" x14ac:dyDescent="0.25">
      <c r="A32" s="62"/>
      <c r="B32" s="63"/>
      <c r="C32" s="257"/>
      <c r="D32" s="258"/>
      <c r="E32" s="146" t="str">
        <f>M5</f>
        <v>Кол-во квартир ед.</v>
      </c>
      <c r="F32" s="147"/>
      <c r="G32" s="147"/>
      <c r="H32" s="147"/>
      <c r="I32" s="147"/>
      <c r="J32" s="36" t="s">
        <v>147</v>
      </c>
      <c r="L32" s="146" t="str">
        <f>AI5</f>
        <v>часы</v>
      </c>
      <c r="M32" s="146" t="str">
        <f>AJ5</f>
        <v>дни</v>
      </c>
      <c r="N32" s="146" t="str">
        <f t="shared" ref="N32:S32" si="24">AK5</f>
        <v>итого</v>
      </c>
      <c r="O32" s="146">
        <f t="shared" si="24"/>
        <v>0</v>
      </c>
      <c r="P32" s="146">
        <f t="shared" si="24"/>
        <v>0</v>
      </c>
      <c r="Q32" s="146">
        <f t="shared" si="24"/>
        <v>0</v>
      </c>
      <c r="R32" s="146">
        <f t="shared" si="24"/>
        <v>0</v>
      </c>
      <c r="S32" s="146">
        <f t="shared" si="24"/>
        <v>0</v>
      </c>
      <c r="T32" s="146" t="str">
        <f>AK5</f>
        <v>итого</v>
      </c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1:20" x14ac:dyDescent="0.25">
      <c r="A33" s="62"/>
      <c r="B33" s="63"/>
      <c r="C33" s="64" t="str">
        <f t="shared" ref="C33:D55" si="25">C6</f>
        <v>Кирова</v>
      </c>
      <c r="D33" s="139">
        <f t="shared" si="25"/>
        <v>46</v>
      </c>
      <c r="E33" s="59">
        <f>M6</f>
        <v>16</v>
      </c>
      <c r="F33" s="50"/>
      <c r="G33" s="50"/>
      <c r="H33" s="50"/>
      <c r="I33" s="50"/>
      <c r="J33" s="50">
        <f>E33*3</f>
        <v>48</v>
      </c>
      <c r="L33" s="75">
        <v>2</v>
      </c>
      <c r="M33" s="75">
        <v>21</v>
      </c>
      <c r="T33" s="50">
        <f>J33*L33*M33</f>
        <v>2016</v>
      </c>
    </row>
    <row r="34" spans="1:20" x14ac:dyDescent="0.25">
      <c r="A34" s="65"/>
      <c r="B34" s="66"/>
      <c r="C34" s="64" t="str">
        <f t="shared" si="25"/>
        <v>Кирова</v>
      </c>
      <c r="D34" s="139">
        <f t="shared" si="25"/>
        <v>48</v>
      </c>
      <c r="E34" s="59">
        <f t="shared" ref="E34:E55" si="26">M7</f>
        <v>16</v>
      </c>
      <c r="F34" s="50"/>
      <c r="G34" s="50"/>
      <c r="H34" s="50"/>
      <c r="I34" s="50"/>
      <c r="J34" s="50">
        <f t="shared" ref="J34:J55" si="27">E34*3</f>
        <v>48</v>
      </c>
      <c r="L34" s="75">
        <v>2</v>
      </c>
      <c r="M34" s="75">
        <v>21</v>
      </c>
      <c r="T34" s="50">
        <f t="shared" ref="T34:T55" si="28">J34*L34*M34</f>
        <v>2016</v>
      </c>
    </row>
    <row r="35" spans="1:20" x14ac:dyDescent="0.25">
      <c r="A35" s="65"/>
      <c r="B35" s="66"/>
      <c r="C35" s="64" t="str">
        <f t="shared" si="25"/>
        <v>Кирова</v>
      </c>
      <c r="D35" s="139">
        <f t="shared" si="25"/>
        <v>50</v>
      </c>
      <c r="E35" s="59">
        <f t="shared" si="26"/>
        <v>16</v>
      </c>
      <c r="F35" s="50"/>
      <c r="G35" s="50"/>
      <c r="H35" s="50"/>
      <c r="I35" s="50"/>
      <c r="J35" s="50">
        <f t="shared" si="27"/>
        <v>48</v>
      </c>
      <c r="L35" s="75">
        <v>2</v>
      </c>
      <c r="M35" s="75">
        <v>21</v>
      </c>
      <c r="T35" s="50">
        <f t="shared" si="28"/>
        <v>2016</v>
      </c>
    </row>
    <row r="36" spans="1:20" x14ac:dyDescent="0.25">
      <c r="A36" s="65"/>
      <c r="B36" s="66"/>
      <c r="C36" s="64" t="str">
        <f t="shared" si="25"/>
        <v>Макарова</v>
      </c>
      <c r="D36" s="139">
        <f t="shared" si="25"/>
        <v>1</v>
      </c>
      <c r="E36" s="59">
        <f t="shared" si="26"/>
        <v>18</v>
      </c>
      <c r="F36" s="50"/>
      <c r="G36" s="50"/>
      <c r="H36" s="50"/>
      <c r="I36" s="50"/>
      <c r="J36" s="50">
        <f t="shared" si="27"/>
        <v>54</v>
      </c>
      <c r="L36" s="75">
        <v>2</v>
      </c>
      <c r="M36" s="75">
        <v>21</v>
      </c>
      <c r="T36" s="50">
        <f t="shared" si="28"/>
        <v>2268</v>
      </c>
    </row>
    <row r="37" spans="1:20" x14ac:dyDescent="0.25">
      <c r="A37" s="65"/>
      <c r="B37" s="66"/>
      <c r="C37" s="64" t="str">
        <f t="shared" si="25"/>
        <v>Махачкалинская</v>
      </c>
      <c r="D37" s="139">
        <f t="shared" si="25"/>
        <v>12</v>
      </c>
      <c r="E37" s="59">
        <f t="shared" si="26"/>
        <v>18</v>
      </c>
      <c r="F37" s="50"/>
      <c r="G37" s="50"/>
      <c r="H37" s="50"/>
      <c r="I37" s="50"/>
      <c r="J37" s="50">
        <f t="shared" si="27"/>
        <v>54</v>
      </c>
      <c r="L37" s="75">
        <v>2</v>
      </c>
      <c r="M37" s="75">
        <v>21</v>
      </c>
      <c r="T37" s="50">
        <f t="shared" si="28"/>
        <v>2268</v>
      </c>
    </row>
    <row r="38" spans="1:20" x14ac:dyDescent="0.25">
      <c r="A38" s="65"/>
      <c r="B38" s="66"/>
      <c r="C38" s="64" t="str">
        <f t="shared" si="25"/>
        <v>Махачкалинская</v>
      </c>
      <c r="D38" s="139">
        <f t="shared" si="25"/>
        <v>14</v>
      </c>
      <c r="E38" s="59">
        <f t="shared" si="26"/>
        <v>18</v>
      </c>
      <c r="F38" s="50"/>
      <c r="G38" s="50"/>
      <c r="H38" s="50"/>
      <c r="I38" s="50"/>
      <c r="J38" s="50">
        <f t="shared" si="27"/>
        <v>54</v>
      </c>
      <c r="L38" s="75">
        <v>2</v>
      </c>
      <c r="M38" s="75">
        <v>21</v>
      </c>
      <c r="T38" s="50">
        <f t="shared" si="28"/>
        <v>2268</v>
      </c>
    </row>
    <row r="39" spans="1:20" x14ac:dyDescent="0.25">
      <c r="A39" s="65"/>
      <c r="B39" s="66"/>
      <c r="C39" s="64" t="str">
        <f t="shared" si="25"/>
        <v>Махачкалинская</v>
      </c>
      <c r="D39" s="139">
        <f t="shared" si="25"/>
        <v>20</v>
      </c>
      <c r="E39" s="59">
        <f t="shared" si="26"/>
        <v>18</v>
      </c>
      <c r="F39" s="50"/>
      <c r="G39" s="50"/>
      <c r="H39" s="50"/>
      <c r="I39" s="50"/>
      <c r="J39" s="50">
        <f t="shared" si="27"/>
        <v>54</v>
      </c>
      <c r="L39" s="75">
        <v>2</v>
      </c>
      <c r="M39" s="75">
        <v>21</v>
      </c>
      <c r="T39" s="50">
        <f t="shared" si="28"/>
        <v>2268</v>
      </c>
    </row>
    <row r="40" spans="1:20" x14ac:dyDescent="0.25">
      <c r="A40" s="65"/>
      <c r="B40" s="66"/>
      <c r="C40" s="64" t="str">
        <f t="shared" si="25"/>
        <v>Махачкалинская</v>
      </c>
      <c r="D40" s="139">
        <f t="shared" si="25"/>
        <v>48</v>
      </c>
      <c r="E40" s="59">
        <f t="shared" si="26"/>
        <v>18</v>
      </c>
      <c r="F40" s="50"/>
      <c r="G40" s="50"/>
      <c r="H40" s="50"/>
      <c r="I40" s="50"/>
      <c r="J40" s="50">
        <f t="shared" si="27"/>
        <v>54</v>
      </c>
      <c r="L40" s="75">
        <v>2</v>
      </c>
      <c r="M40" s="75">
        <v>21</v>
      </c>
      <c r="T40" s="50">
        <f t="shared" si="28"/>
        <v>2268</v>
      </c>
    </row>
    <row r="41" spans="1:20" x14ac:dyDescent="0.25">
      <c r="A41" s="65"/>
      <c r="B41" s="66"/>
      <c r="C41" s="64" t="str">
        <f t="shared" si="25"/>
        <v>Махачкалинская</v>
      </c>
      <c r="D41" s="139">
        <f t="shared" si="25"/>
        <v>62</v>
      </c>
      <c r="E41" s="59">
        <f t="shared" si="26"/>
        <v>18</v>
      </c>
      <c r="F41" s="50"/>
      <c r="G41" s="50"/>
      <c r="H41" s="50"/>
      <c r="I41" s="50"/>
      <c r="J41" s="50">
        <f t="shared" si="27"/>
        <v>54</v>
      </c>
      <c r="L41" s="75">
        <v>2</v>
      </c>
      <c r="M41" s="75">
        <v>21</v>
      </c>
      <c r="T41" s="50">
        <f t="shared" si="28"/>
        <v>2268</v>
      </c>
    </row>
    <row r="42" spans="1:20" x14ac:dyDescent="0.25">
      <c r="A42" s="65"/>
      <c r="B42" s="66"/>
      <c r="C42" s="64" t="str">
        <f t="shared" si="25"/>
        <v>Махачкалинская</v>
      </c>
      <c r="D42" s="139">
        <f t="shared" si="25"/>
        <v>64</v>
      </c>
      <c r="E42" s="59">
        <f t="shared" si="26"/>
        <v>18</v>
      </c>
      <c r="F42" s="50"/>
      <c r="G42" s="50"/>
      <c r="H42" s="50"/>
      <c r="I42" s="50"/>
      <c r="J42" s="50">
        <f t="shared" si="27"/>
        <v>54</v>
      </c>
      <c r="L42" s="75">
        <v>2</v>
      </c>
      <c r="M42" s="75">
        <v>21</v>
      </c>
      <c r="T42" s="50">
        <f t="shared" si="28"/>
        <v>2268</v>
      </c>
    </row>
    <row r="43" spans="1:20" x14ac:dyDescent="0.25">
      <c r="A43" s="65"/>
      <c r="B43" s="66"/>
      <c r="C43" s="64" t="str">
        <f t="shared" si="25"/>
        <v>Махачкалинская</v>
      </c>
      <c r="D43" s="139">
        <f t="shared" si="25"/>
        <v>72</v>
      </c>
      <c r="E43" s="59">
        <f t="shared" si="26"/>
        <v>18</v>
      </c>
      <c r="F43" s="50"/>
      <c r="G43" s="50"/>
      <c r="H43" s="50"/>
      <c r="I43" s="50"/>
      <c r="J43" s="50">
        <f t="shared" si="27"/>
        <v>54</v>
      </c>
      <c r="L43" s="75">
        <v>2</v>
      </c>
      <c r="M43" s="75">
        <v>21</v>
      </c>
      <c r="T43" s="50">
        <f t="shared" si="28"/>
        <v>2268</v>
      </c>
    </row>
    <row r="44" spans="1:20" x14ac:dyDescent="0.25">
      <c r="A44" s="65"/>
      <c r="B44" s="66"/>
      <c r="C44" s="64" t="str">
        <f t="shared" si="25"/>
        <v>Рябова</v>
      </c>
      <c r="D44" s="139" t="str">
        <f t="shared" si="25"/>
        <v>1а</v>
      </c>
      <c r="E44" s="59">
        <f t="shared" si="26"/>
        <v>18</v>
      </c>
      <c r="F44" s="50"/>
      <c r="G44" s="50"/>
      <c r="H44" s="50"/>
      <c r="I44" s="50"/>
      <c r="J44" s="50">
        <f t="shared" si="27"/>
        <v>54</v>
      </c>
      <c r="L44" s="75">
        <v>2</v>
      </c>
      <c r="M44" s="75">
        <v>21</v>
      </c>
      <c r="T44" s="50">
        <f t="shared" si="28"/>
        <v>2268</v>
      </c>
    </row>
    <row r="45" spans="1:20" x14ac:dyDescent="0.25">
      <c r="A45" s="65"/>
      <c r="B45" s="66"/>
      <c r="C45" s="64" t="str">
        <f t="shared" si="25"/>
        <v>Рябова</v>
      </c>
      <c r="D45" s="139">
        <f t="shared" si="25"/>
        <v>1</v>
      </c>
      <c r="E45" s="59">
        <f t="shared" si="26"/>
        <v>8</v>
      </c>
      <c r="F45" s="50"/>
      <c r="G45" s="50"/>
      <c r="H45" s="50"/>
      <c r="I45" s="50"/>
      <c r="J45" s="50">
        <f t="shared" si="27"/>
        <v>24</v>
      </c>
      <c r="L45" s="75">
        <v>2</v>
      </c>
      <c r="M45" s="75">
        <v>21</v>
      </c>
      <c r="T45" s="50">
        <f t="shared" si="28"/>
        <v>1008</v>
      </c>
    </row>
    <row r="46" spans="1:20" x14ac:dyDescent="0.25">
      <c r="A46" s="65"/>
      <c r="B46" s="66"/>
      <c r="C46" s="64" t="str">
        <f t="shared" si="25"/>
        <v>Рябова</v>
      </c>
      <c r="D46" s="139">
        <f t="shared" si="25"/>
        <v>3</v>
      </c>
      <c r="E46" s="59">
        <f t="shared" si="26"/>
        <v>8</v>
      </c>
      <c r="F46" s="50"/>
      <c r="G46" s="50"/>
      <c r="H46" s="50"/>
      <c r="I46" s="50"/>
      <c r="J46" s="50">
        <f t="shared" si="27"/>
        <v>24</v>
      </c>
      <c r="L46" s="75">
        <v>2</v>
      </c>
      <c r="M46" s="75">
        <v>21</v>
      </c>
      <c r="T46" s="50">
        <f t="shared" si="28"/>
        <v>1008</v>
      </c>
    </row>
    <row r="47" spans="1:20" x14ac:dyDescent="0.25">
      <c r="A47" s="65"/>
      <c r="B47" s="66"/>
      <c r="C47" s="64" t="str">
        <f t="shared" si="25"/>
        <v>Рябова</v>
      </c>
      <c r="D47" s="139">
        <f t="shared" si="25"/>
        <v>5</v>
      </c>
      <c r="E47" s="59">
        <f t="shared" si="26"/>
        <v>8</v>
      </c>
      <c r="F47" s="50"/>
      <c r="G47" s="50"/>
      <c r="H47" s="50"/>
      <c r="I47" s="50"/>
      <c r="J47" s="50">
        <f t="shared" si="27"/>
        <v>24</v>
      </c>
      <c r="L47" s="75">
        <v>2</v>
      </c>
      <c r="M47" s="75">
        <v>21</v>
      </c>
      <c r="T47" s="50">
        <f t="shared" si="28"/>
        <v>1008</v>
      </c>
    </row>
    <row r="48" spans="1:20" x14ac:dyDescent="0.25">
      <c r="A48" s="65"/>
      <c r="B48" s="66"/>
      <c r="C48" s="64" t="str">
        <f t="shared" si="25"/>
        <v>Рябова</v>
      </c>
      <c r="D48" s="139">
        <f t="shared" si="25"/>
        <v>7</v>
      </c>
      <c r="E48" s="59">
        <f t="shared" si="26"/>
        <v>8</v>
      </c>
      <c r="F48" s="50"/>
      <c r="G48" s="50"/>
      <c r="H48" s="50"/>
      <c r="I48" s="50"/>
      <c r="J48" s="50">
        <f t="shared" si="27"/>
        <v>24</v>
      </c>
      <c r="L48" s="75">
        <v>2</v>
      </c>
      <c r="M48" s="75">
        <v>21</v>
      </c>
      <c r="T48" s="50">
        <f t="shared" si="28"/>
        <v>1008</v>
      </c>
    </row>
    <row r="49" spans="1:20" x14ac:dyDescent="0.25">
      <c r="A49" s="65"/>
      <c r="B49" s="66"/>
      <c r="C49" s="64" t="str">
        <f t="shared" si="25"/>
        <v>Рябова</v>
      </c>
      <c r="D49" s="139">
        <f t="shared" si="25"/>
        <v>9</v>
      </c>
      <c r="E49" s="59">
        <f t="shared" si="26"/>
        <v>8</v>
      </c>
      <c r="F49" s="50"/>
      <c r="G49" s="50"/>
      <c r="H49" s="50"/>
      <c r="I49" s="50"/>
      <c r="J49" s="50">
        <f t="shared" si="27"/>
        <v>24</v>
      </c>
      <c r="L49" s="75">
        <v>2</v>
      </c>
      <c r="M49" s="75">
        <v>21</v>
      </c>
      <c r="T49" s="50">
        <f t="shared" si="28"/>
        <v>1008</v>
      </c>
    </row>
    <row r="50" spans="1:20" x14ac:dyDescent="0.25">
      <c r="A50" s="65"/>
      <c r="B50" s="66"/>
      <c r="C50" s="64" t="str">
        <f t="shared" si="25"/>
        <v xml:space="preserve">Рябова </v>
      </c>
      <c r="D50" s="139">
        <f t="shared" si="25"/>
        <v>13</v>
      </c>
      <c r="E50" s="59">
        <f t="shared" si="26"/>
        <v>8</v>
      </c>
      <c r="F50" s="50"/>
      <c r="G50" s="50"/>
      <c r="H50" s="50"/>
      <c r="I50" s="50"/>
      <c r="J50" s="50">
        <f t="shared" si="27"/>
        <v>24</v>
      </c>
      <c r="L50" s="75">
        <v>2</v>
      </c>
      <c r="M50" s="75">
        <v>21</v>
      </c>
      <c r="T50" s="50">
        <f t="shared" si="28"/>
        <v>1008</v>
      </c>
    </row>
    <row r="51" spans="1:20" x14ac:dyDescent="0.25">
      <c r="A51" s="65"/>
      <c r="B51" s="66"/>
      <c r="C51" s="64" t="str">
        <f t="shared" si="25"/>
        <v xml:space="preserve">Рябова </v>
      </c>
      <c r="D51" s="139">
        <f t="shared" si="25"/>
        <v>15</v>
      </c>
      <c r="E51" s="59">
        <f t="shared" si="26"/>
        <v>8</v>
      </c>
      <c r="F51" s="50"/>
      <c r="G51" s="50"/>
      <c r="H51" s="50"/>
      <c r="I51" s="50"/>
      <c r="J51" s="50">
        <f t="shared" si="27"/>
        <v>24</v>
      </c>
      <c r="L51" s="75">
        <v>2</v>
      </c>
      <c r="M51" s="75">
        <v>21</v>
      </c>
      <c r="T51" s="50">
        <f t="shared" si="28"/>
        <v>1008</v>
      </c>
    </row>
    <row r="52" spans="1:20" x14ac:dyDescent="0.25">
      <c r="A52" s="65"/>
      <c r="B52" s="66"/>
      <c r="C52" s="64" t="str">
        <f t="shared" si="25"/>
        <v>Рябова</v>
      </c>
      <c r="D52" s="139">
        <f t="shared" si="25"/>
        <v>17</v>
      </c>
      <c r="E52" s="59">
        <f t="shared" si="26"/>
        <v>8</v>
      </c>
      <c r="F52" s="50"/>
      <c r="G52" s="50"/>
      <c r="H52" s="50"/>
      <c r="I52" s="50"/>
      <c r="J52" s="50">
        <f t="shared" si="27"/>
        <v>24</v>
      </c>
      <c r="L52" s="75">
        <v>2</v>
      </c>
      <c r="M52" s="75">
        <v>21</v>
      </c>
      <c r="T52" s="50">
        <f t="shared" si="28"/>
        <v>1008</v>
      </c>
    </row>
    <row r="53" spans="1:20" x14ac:dyDescent="0.25">
      <c r="A53" s="65"/>
      <c r="B53" s="66"/>
      <c r="C53" s="64" t="str">
        <f t="shared" si="25"/>
        <v>Рябова</v>
      </c>
      <c r="D53" s="139">
        <f t="shared" si="25"/>
        <v>19</v>
      </c>
      <c r="E53" s="59">
        <f t="shared" si="26"/>
        <v>18</v>
      </c>
      <c r="F53" s="50"/>
      <c r="G53" s="50"/>
      <c r="H53" s="50"/>
      <c r="I53" s="50"/>
      <c r="J53" s="50">
        <f t="shared" si="27"/>
        <v>54</v>
      </c>
      <c r="L53" s="75">
        <v>2</v>
      </c>
      <c r="M53" s="75">
        <v>21</v>
      </c>
      <c r="T53" s="50">
        <f t="shared" si="28"/>
        <v>2268</v>
      </c>
    </row>
    <row r="54" spans="1:20" x14ac:dyDescent="0.25">
      <c r="A54" s="65"/>
      <c r="B54" s="66"/>
      <c r="C54" s="64" t="str">
        <f t="shared" si="25"/>
        <v>Рябова</v>
      </c>
      <c r="D54" s="139">
        <f t="shared" si="25"/>
        <v>23</v>
      </c>
      <c r="E54" s="59">
        <f t="shared" si="26"/>
        <v>18</v>
      </c>
      <c r="F54" s="50"/>
      <c r="G54" s="50"/>
      <c r="H54" s="50"/>
      <c r="I54" s="50"/>
      <c r="J54" s="50">
        <f t="shared" si="27"/>
        <v>54</v>
      </c>
      <c r="L54" s="75">
        <v>2</v>
      </c>
      <c r="M54" s="75">
        <v>21</v>
      </c>
      <c r="T54" s="50">
        <f t="shared" si="28"/>
        <v>2268</v>
      </c>
    </row>
    <row r="55" spans="1:20" x14ac:dyDescent="0.25">
      <c r="A55" s="65"/>
      <c r="B55" s="66"/>
      <c r="C55" s="64" t="str">
        <f t="shared" si="25"/>
        <v xml:space="preserve">Рябова </v>
      </c>
      <c r="D55" s="139">
        <f t="shared" si="25"/>
        <v>25</v>
      </c>
      <c r="E55" s="148">
        <f t="shared" si="26"/>
        <v>18</v>
      </c>
      <c r="F55" s="149"/>
      <c r="G55" s="149"/>
      <c r="H55" s="149"/>
      <c r="I55" s="149"/>
      <c r="J55" s="149">
        <f t="shared" si="27"/>
        <v>54</v>
      </c>
      <c r="L55" s="150">
        <v>2</v>
      </c>
      <c r="M55" s="150">
        <v>21</v>
      </c>
      <c r="T55" s="149">
        <f t="shared" si="28"/>
        <v>2268</v>
      </c>
    </row>
    <row r="56" spans="1:20" x14ac:dyDescent="0.25">
      <c r="A56" s="65"/>
      <c r="B56" s="66"/>
      <c r="C56" s="64" t="str">
        <f>C29</f>
        <v>Итого:</v>
      </c>
      <c r="D56" s="67"/>
      <c r="E56" s="58">
        <f t="shared" ref="E56" si="29">SUM(E33:E55)</f>
        <v>328</v>
      </c>
      <c r="F56" s="58">
        <f t="shared" ref="F56" si="30">SUM(F33:F55)</f>
        <v>0</v>
      </c>
      <c r="G56" s="58">
        <f t="shared" ref="G56" si="31">SUM(G33:G55)</f>
        <v>0</v>
      </c>
      <c r="H56" s="58">
        <f t="shared" ref="H56" si="32">SUM(H33:H55)</f>
        <v>0</v>
      </c>
      <c r="I56" s="58">
        <f t="shared" ref="I56" si="33">SUM(I33:I55)</f>
        <v>0</v>
      </c>
      <c r="J56" s="58">
        <f t="shared" ref="J56:S56" si="34">SUM(J33:J55)</f>
        <v>984</v>
      </c>
      <c r="K56" s="58">
        <f t="shared" si="34"/>
        <v>0</v>
      </c>
      <c r="L56" s="58">
        <f t="shared" si="34"/>
        <v>46</v>
      </c>
      <c r="M56" s="58">
        <f t="shared" si="34"/>
        <v>483</v>
      </c>
      <c r="N56" s="58">
        <f t="shared" si="34"/>
        <v>0</v>
      </c>
      <c r="O56" s="58">
        <f t="shared" si="34"/>
        <v>0</v>
      </c>
      <c r="P56" s="58">
        <f t="shared" si="34"/>
        <v>0</v>
      </c>
      <c r="Q56" s="58">
        <f t="shared" si="34"/>
        <v>0</v>
      </c>
      <c r="R56" s="58">
        <f t="shared" si="34"/>
        <v>0</v>
      </c>
      <c r="S56" s="58">
        <f t="shared" si="34"/>
        <v>0</v>
      </c>
      <c r="T56" s="58">
        <f>SUM(T33:T55)</f>
        <v>41328</v>
      </c>
    </row>
    <row r="57" spans="1:20" x14ac:dyDescent="0.25">
      <c r="A57" s="65"/>
      <c r="B57" s="66"/>
      <c r="C57" s="64"/>
      <c r="D57" s="67"/>
    </row>
    <row r="58" spans="1:20" x14ac:dyDescent="0.25">
      <c r="A58" s="65"/>
      <c r="B58" s="66"/>
      <c r="C58" s="64"/>
      <c r="D58" s="67"/>
    </row>
    <row r="59" spans="1:20" x14ac:dyDescent="0.25">
      <c r="A59" s="65"/>
      <c r="B59" s="66"/>
      <c r="C59" s="64"/>
      <c r="D59" s="67"/>
    </row>
    <row r="60" spans="1:20" x14ac:dyDescent="0.25">
      <c r="A60" s="65"/>
      <c r="B60" s="66"/>
      <c r="C60" s="64"/>
      <c r="D60" s="67"/>
    </row>
    <row r="61" spans="1:20" x14ac:dyDescent="0.25">
      <c r="A61" s="65"/>
      <c r="B61" s="66"/>
      <c r="C61" s="64"/>
      <c r="D61" s="67"/>
    </row>
    <row r="62" spans="1:20" x14ac:dyDescent="0.25">
      <c r="A62" s="65"/>
      <c r="B62" s="66"/>
      <c r="C62" s="64"/>
      <c r="D62" s="67"/>
    </row>
    <row r="63" spans="1:20" x14ac:dyDescent="0.25">
      <c r="A63" s="65"/>
      <c r="B63" s="66"/>
      <c r="C63" s="64"/>
      <c r="D63" s="67"/>
    </row>
    <row r="64" spans="1:20" x14ac:dyDescent="0.25">
      <c r="A64" s="65"/>
      <c r="B64" s="66"/>
      <c r="C64" s="64"/>
      <c r="D64" s="67"/>
    </row>
    <row r="65" spans="1:4" x14ac:dyDescent="0.25">
      <c r="A65" s="65"/>
      <c r="B65" s="66"/>
      <c r="C65" s="64"/>
      <c r="D65" s="67"/>
    </row>
    <row r="66" spans="1:4" x14ac:dyDescent="0.25">
      <c r="A66" s="65"/>
      <c r="B66" s="66"/>
      <c r="C66" s="64"/>
      <c r="D66" s="67"/>
    </row>
    <row r="67" spans="1:4" x14ac:dyDescent="0.25">
      <c r="A67" s="65"/>
      <c r="B67" s="66"/>
      <c r="C67" s="64"/>
      <c r="D67" s="67"/>
    </row>
    <row r="68" spans="1:4" x14ac:dyDescent="0.25">
      <c r="A68" s="65"/>
      <c r="B68" s="66"/>
      <c r="C68" s="64"/>
      <c r="D68" s="67"/>
    </row>
    <row r="69" spans="1:4" x14ac:dyDescent="0.25">
      <c r="A69" s="65"/>
      <c r="B69" s="66"/>
      <c r="C69" s="64"/>
      <c r="D69" s="67"/>
    </row>
    <row r="70" spans="1:4" x14ac:dyDescent="0.25">
      <c r="A70" s="65"/>
      <c r="B70" s="66"/>
      <c r="C70" s="67"/>
      <c r="D70" s="67"/>
    </row>
    <row r="71" spans="1:4" x14ac:dyDescent="0.25">
      <c r="A71" s="65"/>
      <c r="B71" s="66"/>
      <c r="C71" s="67"/>
      <c r="D71" s="67"/>
    </row>
    <row r="72" spans="1:4" x14ac:dyDescent="0.25">
      <c r="A72" s="65"/>
      <c r="B72" s="66"/>
      <c r="C72" s="67"/>
      <c r="D72" s="67"/>
    </row>
    <row r="73" spans="1:4" x14ac:dyDescent="0.25">
      <c r="A73" s="65"/>
      <c r="B73" s="66"/>
      <c r="C73" s="67"/>
      <c r="D73" s="67"/>
    </row>
    <row r="74" spans="1:4" x14ac:dyDescent="0.25">
      <c r="A74" s="65"/>
      <c r="B74" s="66"/>
      <c r="C74" s="67"/>
      <c r="D74" s="67"/>
    </row>
    <row r="75" spans="1:4" x14ac:dyDescent="0.25">
      <c r="A75" s="65"/>
      <c r="B75" s="66"/>
      <c r="C75" s="67"/>
      <c r="D75" s="67"/>
    </row>
    <row r="76" spans="1:4" x14ac:dyDescent="0.25">
      <c r="A76" s="65"/>
      <c r="B76" s="66"/>
      <c r="C76" s="67"/>
      <c r="D76" s="67"/>
    </row>
    <row r="77" spans="1:4" x14ac:dyDescent="0.25">
      <c r="A77" s="65"/>
      <c r="B77" s="66"/>
      <c r="C77" s="67"/>
      <c r="D77" s="67"/>
    </row>
    <row r="78" spans="1:4" x14ac:dyDescent="0.25">
      <c r="A78" s="65"/>
      <c r="B78" s="66"/>
      <c r="C78" s="67"/>
      <c r="D78" s="67"/>
    </row>
    <row r="79" spans="1:4" x14ac:dyDescent="0.25">
      <c r="A79" s="65"/>
      <c r="B79" s="66"/>
      <c r="C79" s="67"/>
      <c r="D79" s="67"/>
    </row>
    <row r="80" spans="1:4" x14ac:dyDescent="0.25">
      <c r="A80" s="65"/>
      <c r="B80" s="66"/>
      <c r="C80" s="67"/>
      <c r="D80" s="67"/>
    </row>
    <row r="81" spans="1:4" x14ac:dyDescent="0.25">
      <c r="A81" s="65"/>
      <c r="B81" s="66"/>
      <c r="C81" s="67"/>
      <c r="D81" s="67"/>
    </row>
    <row r="82" spans="1:4" x14ac:dyDescent="0.25">
      <c r="A82" s="65"/>
      <c r="B82" s="66"/>
      <c r="C82" s="67"/>
      <c r="D82" s="67"/>
    </row>
    <row r="83" spans="1:4" x14ac:dyDescent="0.25">
      <c r="A83" s="65"/>
      <c r="B83" s="66"/>
      <c r="C83" s="67"/>
      <c r="D83" s="67"/>
    </row>
    <row r="84" spans="1:4" x14ac:dyDescent="0.25">
      <c r="A84" s="65"/>
      <c r="B84" s="66"/>
      <c r="C84" s="67"/>
      <c r="D84" s="67"/>
    </row>
    <row r="85" spans="1:4" x14ac:dyDescent="0.25">
      <c r="A85" s="65"/>
      <c r="B85" s="66"/>
      <c r="C85" s="67"/>
      <c r="D85" s="67"/>
    </row>
    <row r="86" spans="1:4" x14ac:dyDescent="0.25">
      <c r="A86" s="65"/>
      <c r="B86" s="66"/>
      <c r="C86" s="67"/>
      <c r="D86" s="67"/>
    </row>
    <row r="87" spans="1:4" x14ac:dyDescent="0.25">
      <c r="A87" s="65"/>
      <c r="B87" s="66"/>
      <c r="C87" s="67"/>
      <c r="D87" s="67"/>
    </row>
    <row r="88" spans="1:4" x14ac:dyDescent="0.25">
      <c r="A88" s="65"/>
      <c r="B88" s="66"/>
      <c r="C88" s="67"/>
      <c r="D88" s="67"/>
    </row>
    <row r="89" spans="1:4" x14ac:dyDescent="0.25">
      <c r="A89" s="65"/>
      <c r="B89" s="66"/>
      <c r="C89" s="67"/>
      <c r="D89" s="67"/>
    </row>
    <row r="90" spans="1:4" x14ac:dyDescent="0.25">
      <c r="A90" s="65"/>
      <c r="B90" s="66"/>
      <c r="C90" s="67"/>
      <c r="D90" s="67"/>
    </row>
    <row r="91" spans="1:4" x14ac:dyDescent="0.25">
      <c r="A91" s="65"/>
      <c r="B91" s="66"/>
      <c r="C91" s="67"/>
      <c r="D91" s="67"/>
    </row>
    <row r="92" spans="1:4" x14ac:dyDescent="0.25">
      <c r="A92" s="65"/>
      <c r="B92" s="66"/>
      <c r="C92" s="67"/>
      <c r="D92" s="67"/>
    </row>
    <row r="93" spans="1:4" x14ac:dyDescent="0.25">
      <c r="A93" s="65"/>
      <c r="B93" s="66"/>
      <c r="C93" s="67"/>
      <c r="D93" s="67"/>
    </row>
    <row r="94" spans="1:4" x14ac:dyDescent="0.25">
      <c r="A94" s="65"/>
      <c r="B94" s="66"/>
      <c r="C94" s="67"/>
      <c r="D94" s="67"/>
    </row>
    <row r="95" spans="1:4" x14ac:dyDescent="0.25">
      <c r="A95" s="65"/>
      <c r="B95" s="66"/>
      <c r="C95" s="67"/>
      <c r="D95" s="67"/>
    </row>
    <row r="96" spans="1:4" x14ac:dyDescent="0.25">
      <c r="A96" s="65"/>
      <c r="B96" s="66"/>
      <c r="C96" s="67"/>
      <c r="D96" s="67"/>
    </row>
    <row r="97" spans="1:4" x14ac:dyDescent="0.25">
      <c r="A97" s="65"/>
      <c r="B97" s="66"/>
      <c r="C97" s="67"/>
      <c r="D97" s="67"/>
    </row>
    <row r="98" spans="1:4" x14ac:dyDescent="0.25">
      <c r="A98" s="65"/>
      <c r="B98" s="66"/>
      <c r="C98" s="67"/>
      <c r="D98" s="67"/>
    </row>
    <row r="99" spans="1:4" x14ac:dyDescent="0.25">
      <c r="A99" s="65"/>
      <c r="B99" s="66"/>
      <c r="C99" s="67"/>
      <c r="D99" s="67"/>
    </row>
    <row r="100" spans="1:4" x14ac:dyDescent="0.25">
      <c r="A100" s="65"/>
      <c r="B100" s="66"/>
      <c r="C100" s="67"/>
      <c r="D100" s="67"/>
    </row>
    <row r="101" spans="1:4" x14ac:dyDescent="0.25">
      <c r="A101" s="65"/>
      <c r="B101" s="66"/>
      <c r="C101" s="67"/>
      <c r="D101" s="67"/>
    </row>
    <row r="102" spans="1:4" x14ac:dyDescent="0.25">
      <c r="A102" s="65"/>
      <c r="B102" s="66"/>
      <c r="C102" s="67"/>
      <c r="D102" s="67"/>
    </row>
    <row r="103" spans="1:4" x14ac:dyDescent="0.25">
      <c r="A103" s="65"/>
      <c r="B103" s="66"/>
      <c r="C103" s="67"/>
      <c r="D103" s="67"/>
    </row>
    <row r="104" spans="1:4" x14ac:dyDescent="0.25">
      <c r="A104" s="65"/>
      <c r="B104" s="66"/>
      <c r="C104" s="67"/>
      <c r="D104" s="67"/>
    </row>
    <row r="105" spans="1:4" x14ac:dyDescent="0.25">
      <c r="A105" s="65"/>
      <c r="B105" s="66"/>
      <c r="C105" s="67"/>
      <c r="D105" s="67"/>
    </row>
    <row r="106" spans="1:4" x14ac:dyDescent="0.25">
      <c r="A106" s="65"/>
      <c r="B106" s="66"/>
      <c r="C106" s="67"/>
      <c r="D106" s="67"/>
    </row>
    <row r="107" spans="1:4" x14ac:dyDescent="0.25">
      <c r="A107" s="65"/>
      <c r="B107" s="66"/>
      <c r="C107" s="67"/>
      <c r="D107" s="67"/>
    </row>
    <row r="108" spans="1:4" x14ac:dyDescent="0.25">
      <c r="A108" s="65"/>
      <c r="B108" s="66"/>
      <c r="C108" s="67"/>
      <c r="D108" s="67"/>
    </row>
    <row r="109" spans="1:4" x14ac:dyDescent="0.25">
      <c r="A109" s="65"/>
      <c r="B109" s="66"/>
      <c r="C109" s="67"/>
      <c r="D109" s="67"/>
    </row>
    <row r="110" spans="1:4" x14ac:dyDescent="0.25">
      <c r="A110" s="65"/>
      <c r="B110" s="66"/>
      <c r="C110" s="67"/>
      <c r="D110" s="67"/>
    </row>
    <row r="111" spans="1:4" x14ac:dyDescent="0.25">
      <c r="A111" s="65"/>
      <c r="B111" s="66"/>
      <c r="C111" s="67"/>
      <c r="D111" s="67"/>
    </row>
    <row r="112" spans="1:4" x14ac:dyDescent="0.25">
      <c r="A112" s="65"/>
      <c r="B112" s="66"/>
      <c r="C112" s="67"/>
      <c r="D112" s="67"/>
    </row>
    <row r="113" spans="1:4" x14ac:dyDescent="0.25">
      <c r="A113" s="65"/>
      <c r="B113" s="66"/>
      <c r="C113" s="67"/>
      <c r="D113" s="67"/>
    </row>
    <row r="114" spans="1:4" x14ac:dyDescent="0.25">
      <c r="A114" s="65"/>
      <c r="B114" s="66"/>
      <c r="C114" s="67"/>
      <c r="D114" s="67"/>
    </row>
    <row r="115" spans="1:4" x14ac:dyDescent="0.25">
      <c r="A115" s="65"/>
      <c r="B115" s="66"/>
      <c r="C115" s="67"/>
      <c r="D115" s="67"/>
    </row>
    <row r="116" spans="1:4" x14ac:dyDescent="0.25">
      <c r="A116" s="65"/>
      <c r="B116" s="66"/>
      <c r="C116" s="67"/>
      <c r="D116" s="67"/>
    </row>
    <row r="117" spans="1:4" x14ac:dyDescent="0.25">
      <c r="A117" s="65"/>
      <c r="B117" s="66"/>
      <c r="C117" s="67"/>
      <c r="D117" s="67"/>
    </row>
    <row r="118" spans="1:4" x14ac:dyDescent="0.25">
      <c r="A118" s="65"/>
      <c r="B118" s="66"/>
      <c r="C118" s="67"/>
      <c r="D118" s="67"/>
    </row>
    <row r="119" spans="1:4" x14ac:dyDescent="0.25">
      <c r="A119" s="65"/>
      <c r="B119" s="66"/>
      <c r="C119" s="67"/>
      <c r="D119" s="67"/>
    </row>
    <row r="120" spans="1:4" x14ac:dyDescent="0.25">
      <c r="A120" s="65"/>
      <c r="B120" s="66"/>
      <c r="C120" s="67"/>
      <c r="D120" s="67"/>
    </row>
    <row r="121" spans="1:4" x14ac:dyDescent="0.25">
      <c r="A121" s="65"/>
      <c r="B121" s="66"/>
      <c r="C121" s="67"/>
      <c r="D121" s="67"/>
    </row>
    <row r="122" spans="1:4" x14ac:dyDescent="0.25">
      <c r="A122" s="65"/>
      <c r="B122" s="66"/>
      <c r="C122" s="67"/>
      <c r="D122" s="67"/>
    </row>
    <row r="123" spans="1:4" x14ac:dyDescent="0.25">
      <c r="A123" s="65"/>
      <c r="B123" s="66"/>
      <c r="C123" s="67"/>
      <c r="D123" s="67"/>
    </row>
    <row r="124" spans="1:4" x14ac:dyDescent="0.25">
      <c r="A124" s="65"/>
      <c r="B124" s="66"/>
      <c r="C124" s="67"/>
      <c r="D124" s="67"/>
    </row>
    <row r="125" spans="1:4" x14ac:dyDescent="0.25">
      <c r="A125" s="65"/>
      <c r="B125" s="66"/>
      <c r="C125" s="67"/>
      <c r="D125" s="67"/>
    </row>
    <row r="126" spans="1:4" x14ac:dyDescent="0.25">
      <c r="A126" s="65"/>
      <c r="B126" s="66"/>
      <c r="C126" s="67"/>
      <c r="D126" s="67"/>
    </row>
    <row r="127" spans="1:4" x14ac:dyDescent="0.25">
      <c r="A127" s="65"/>
      <c r="B127" s="66"/>
      <c r="C127" s="67"/>
      <c r="D127" s="67"/>
    </row>
    <row r="128" spans="1:4" x14ac:dyDescent="0.25">
      <c r="A128" s="65"/>
      <c r="B128" s="66"/>
      <c r="C128" s="67"/>
      <c r="D128" s="67"/>
    </row>
    <row r="129" spans="1:4" x14ac:dyDescent="0.25">
      <c r="A129" s="65"/>
      <c r="B129" s="66"/>
      <c r="C129" s="67"/>
      <c r="D129" s="67"/>
    </row>
    <row r="130" spans="1:4" x14ac:dyDescent="0.25">
      <c r="A130" s="65"/>
      <c r="B130" s="66"/>
      <c r="C130" s="67"/>
      <c r="D130" s="67"/>
    </row>
    <row r="131" spans="1:4" x14ac:dyDescent="0.25">
      <c r="A131" s="65"/>
      <c r="B131" s="66"/>
      <c r="C131" s="67"/>
      <c r="D131" s="67"/>
    </row>
    <row r="132" spans="1:4" x14ac:dyDescent="0.25">
      <c r="A132" s="65"/>
      <c r="B132" s="66"/>
      <c r="C132" s="67"/>
      <c r="D132" s="67"/>
    </row>
    <row r="133" spans="1:4" x14ac:dyDescent="0.25">
      <c r="A133" s="65"/>
      <c r="B133" s="66"/>
      <c r="C133" s="67"/>
      <c r="D133" s="67"/>
    </row>
    <row r="134" spans="1:4" x14ac:dyDescent="0.25">
      <c r="A134" s="65"/>
      <c r="B134" s="66"/>
      <c r="C134" s="67"/>
      <c r="D134" s="67"/>
    </row>
    <row r="135" spans="1:4" x14ac:dyDescent="0.25">
      <c r="A135" s="65"/>
      <c r="B135" s="66"/>
      <c r="C135" s="67"/>
      <c r="D135" s="67"/>
    </row>
    <row r="136" spans="1:4" x14ac:dyDescent="0.25">
      <c r="A136" s="65"/>
      <c r="B136" s="66"/>
      <c r="C136" s="67"/>
      <c r="D136" s="67"/>
    </row>
    <row r="137" spans="1:4" x14ac:dyDescent="0.25">
      <c r="A137" s="65"/>
      <c r="B137" s="66"/>
      <c r="C137" s="67"/>
      <c r="D137" s="67"/>
    </row>
    <row r="138" spans="1:4" x14ac:dyDescent="0.25">
      <c r="A138" s="65"/>
      <c r="B138" s="66"/>
      <c r="C138" s="67"/>
      <c r="D138" s="67"/>
    </row>
    <row r="139" spans="1:4" x14ac:dyDescent="0.25">
      <c r="A139" s="65"/>
      <c r="B139" s="66"/>
      <c r="C139" s="67"/>
      <c r="D139" s="67"/>
    </row>
    <row r="140" spans="1:4" x14ac:dyDescent="0.25">
      <c r="A140" s="65"/>
      <c r="B140" s="66"/>
      <c r="C140" s="67"/>
      <c r="D140" s="67"/>
    </row>
    <row r="141" spans="1:4" x14ac:dyDescent="0.25">
      <c r="A141" s="65"/>
      <c r="B141" s="66"/>
      <c r="C141" s="67"/>
      <c r="D141" s="67"/>
    </row>
    <row r="142" spans="1:4" x14ac:dyDescent="0.25">
      <c r="A142" s="65"/>
      <c r="B142" s="66"/>
      <c r="C142" s="67"/>
      <c r="D142" s="67"/>
    </row>
    <row r="143" spans="1:4" x14ac:dyDescent="0.25">
      <c r="A143" s="65"/>
      <c r="B143" s="66"/>
      <c r="C143" s="67"/>
      <c r="D143" s="67"/>
    </row>
    <row r="144" spans="1:4" x14ac:dyDescent="0.25">
      <c r="A144" s="65"/>
      <c r="B144" s="66"/>
      <c r="C144" s="67"/>
      <c r="D144" s="67"/>
    </row>
    <row r="145" spans="1:4" x14ac:dyDescent="0.25">
      <c r="A145" s="65"/>
      <c r="B145" s="66"/>
      <c r="C145" s="67"/>
      <c r="D145" s="67"/>
    </row>
    <row r="146" spans="1:4" x14ac:dyDescent="0.25">
      <c r="A146" s="65"/>
      <c r="B146" s="66"/>
      <c r="C146" s="67"/>
      <c r="D146" s="67"/>
    </row>
    <row r="147" spans="1:4" x14ac:dyDescent="0.25">
      <c r="A147" s="65"/>
      <c r="B147" s="66"/>
      <c r="C147" s="67"/>
      <c r="D147" s="67"/>
    </row>
    <row r="148" spans="1:4" x14ac:dyDescent="0.25">
      <c r="A148" s="65"/>
      <c r="B148" s="66"/>
      <c r="C148" s="67"/>
      <c r="D148" s="67"/>
    </row>
    <row r="149" spans="1:4" x14ac:dyDescent="0.25">
      <c r="A149" s="65"/>
      <c r="B149" s="66"/>
      <c r="C149" s="67"/>
      <c r="D149" s="67"/>
    </row>
    <row r="150" spans="1:4" x14ac:dyDescent="0.25">
      <c r="A150" s="65"/>
      <c r="B150" s="66"/>
      <c r="C150" s="67"/>
      <c r="D150" s="67"/>
    </row>
    <row r="151" spans="1:4" x14ac:dyDescent="0.25">
      <c r="A151" s="65"/>
      <c r="B151" s="66"/>
      <c r="C151" s="67"/>
      <c r="D151" s="67"/>
    </row>
    <row r="152" spans="1:4" x14ac:dyDescent="0.25">
      <c r="A152" s="65"/>
      <c r="B152" s="66"/>
      <c r="C152" s="67"/>
      <c r="D152" s="67"/>
    </row>
    <row r="153" spans="1:4" x14ac:dyDescent="0.25">
      <c r="A153" s="65"/>
      <c r="B153" s="66"/>
      <c r="C153" s="67"/>
      <c r="D153" s="67"/>
    </row>
    <row r="154" spans="1:4" x14ac:dyDescent="0.25">
      <c r="A154" s="65"/>
      <c r="B154" s="66"/>
      <c r="C154" s="67"/>
      <c r="D154" s="67"/>
    </row>
    <row r="155" spans="1:4" x14ac:dyDescent="0.25">
      <c r="A155" s="65"/>
      <c r="B155" s="66"/>
      <c r="C155" s="67"/>
      <c r="D155" s="67"/>
    </row>
    <row r="156" spans="1:4" x14ac:dyDescent="0.25">
      <c r="A156" s="65"/>
      <c r="B156" s="66"/>
      <c r="C156" s="67"/>
      <c r="D156" s="67"/>
    </row>
    <row r="157" spans="1:4" x14ac:dyDescent="0.25">
      <c r="A157" s="65"/>
      <c r="B157" s="66"/>
      <c r="C157" s="67"/>
      <c r="D157" s="67"/>
    </row>
    <row r="158" spans="1:4" x14ac:dyDescent="0.25">
      <c r="A158" s="65"/>
      <c r="B158" s="66"/>
      <c r="C158" s="67"/>
      <c r="D158" s="67"/>
    </row>
    <row r="159" spans="1:4" x14ac:dyDescent="0.25">
      <c r="A159" s="65"/>
      <c r="B159" s="66"/>
      <c r="C159" s="67"/>
      <c r="D159" s="67"/>
    </row>
    <row r="160" spans="1:4" x14ac:dyDescent="0.25">
      <c r="A160" s="65"/>
      <c r="B160" s="66"/>
      <c r="C160" s="67"/>
      <c r="D160" s="67"/>
    </row>
    <row r="161" spans="1:4" x14ac:dyDescent="0.25">
      <c r="A161" s="65"/>
      <c r="B161" s="66"/>
      <c r="C161" s="67"/>
      <c r="D161" s="67"/>
    </row>
    <row r="162" spans="1:4" x14ac:dyDescent="0.25">
      <c r="A162" s="65"/>
      <c r="B162" s="66"/>
      <c r="C162" s="67"/>
      <c r="D162" s="67"/>
    </row>
    <row r="163" spans="1:4" x14ac:dyDescent="0.25">
      <c r="A163" s="65"/>
      <c r="B163" s="66"/>
      <c r="C163" s="67"/>
      <c r="D163" s="67"/>
    </row>
    <row r="164" spans="1:4" x14ac:dyDescent="0.25">
      <c r="A164" s="65"/>
      <c r="B164" s="66"/>
      <c r="C164" s="67"/>
      <c r="D164" s="67"/>
    </row>
    <row r="165" spans="1:4" x14ac:dyDescent="0.25">
      <c r="A165" s="65"/>
      <c r="B165" s="66"/>
      <c r="C165" s="67"/>
      <c r="D165" s="67"/>
    </row>
    <row r="166" spans="1:4" x14ac:dyDescent="0.25">
      <c r="A166" s="65"/>
      <c r="B166" s="66"/>
      <c r="C166" s="67"/>
      <c r="D166" s="67"/>
    </row>
    <row r="167" spans="1:4" x14ac:dyDescent="0.25">
      <c r="A167" s="65"/>
      <c r="B167" s="66"/>
      <c r="C167" s="67"/>
      <c r="D167" s="67"/>
    </row>
    <row r="168" spans="1:4" x14ac:dyDescent="0.25">
      <c r="A168" s="65"/>
      <c r="B168" s="66"/>
      <c r="C168" s="67"/>
      <c r="D168" s="67"/>
    </row>
    <row r="169" spans="1:4" x14ac:dyDescent="0.25">
      <c r="A169" s="65"/>
      <c r="B169" s="66"/>
      <c r="C169" s="67"/>
      <c r="D169" s="67"/>
    </row>
    <row r="170" spans="1:4" x14ac:dyDescent="0.25">
      <c r="A170" s="65"/>
      <c r="B170" s="66"/>
      <c r="C170" s="67"/>
      <c r="D170" s="67"/>
    </row>
    <row r="171" spans="1:4" x14ac:dyDescent="0.25">
      <c r="A171" s="65"/>
      <c r="B171" s="66"/>
      <c r="C171" s="67"/>
      <c r="D171" s="67"/>
    </row>
    <row r="172" spans="1:4" x14ac:dyDescent="0.25">
      <c r="A172" s="65"/>
      <c r="B172" s="66"/>
      <c r="C172" s="67"/>
      <c r="D172" s="67"/>
    </row>
    <row r="173" spans="1:4" x14ac:dyDescent="0.25">
      <c r="A173" s="65"/>
      <c r="B173" s="66"/>
      <c r="C173" s="67"/>
      <c r="D173" s="67"/>
    </row>
    <row r="174" spans="1:4" x14ac:dyDescent="0.25">
      <c r="A174" s="65"/>
      <c r="B174" s="66"/>
      <c r="C174" s="67"/>
      <c r="D174" s="67"/>
    </row>
    <row r="175" spans="1:4" x14ac:dyDescent="0.25">
      <c r="A175" s="65"/>
      <c r="B175" s="66"/>
      <c r="C175" s="67"/>
      <c r="D175" s="67"/>
    </row>
    <row r="176" spans="1:4" x14ac:dyDescent="0.25">
      <c r="A176" s="65"/>
      <c r="B176" s="66"/>
      <c r="C176" s="67"/>
      <c r="D176" s="67"/>
    </row>
    <row r="177" spans="1:4" x14ac:dyDescent="0.25">
      <c r="A177" s="65"/>
      <c r="B177" s="66"/>
      <c r="C177" s="67"/>
      <c r="D177" s="67"/>
    </row>
    <row r="178" spans="1:4" x14ac:dyDescent="0.25">
      <c r="A178" s="65"/>
      <c r="B178" s="66"/>
      <c r="C178" s="67"/>
      <c r="D178" s="67"/>
    </row>
    <row r="179" spans="1:4" x14ac:dyDescent="0.25">
      <c r="A179" s="65"/>
      <c r="B179" s="66"/>
      <c r="C179" s="67"/>
      <c r="D179" s="67"/>
    </row>
    <row r="180" spans="1:4" x14ac:dyDescent="0.25">
      <c r="A180" s="65"/>
      <c r="B180" s="66"/>
      <c r="C180" s="67"/>
      <c r="D180" s="67"/>
    </row>
    <row r="181" spans="1:4" x14ac:dyDescent="0.25">
      <c r="A181" s="65"/>
      <c r="B181" s="66"/>
      <c r="C181" s="67"/>
      <c r="D181" s="67"/>
    </row>
    <row r="182" spans="1:4" x14ac:dyDescent="0.25">
      <c r="A182" s="65"/>
      <c r="B182" s="66"/>
      <c r="C182" s="67"/>
      <c r="D182" s="67"/>
    </row>
    <row r="183" spans="1:4" x14ac:dyDescent="0.25">
      <c r="A183" s="65"/>
      <c r="B183" s="66"/>
      <c r="C183" s="67"/>
      <c r="D183" s="67"/>
    </row>
    <row r="184" spans="1:4" x14ac:dyDescent="0.25">
      <c r="A184" s="65"/>
      <c r="B184" s="66"/>
      <c r="C184" s="67"/>
      <c r="D184" s="67"/>
    </row>
    <row r="185" spans="1:4" x14ac:dyDescent="0.25">
      <c r="A185" s="65"/>
      <c r="B185" s="66"/>
      <c r="C185" s="67"/>
      <c r="D185" s="67"/>
    </row>
    <row r="186" spans="1:4" x14ac:dyDescent="0.25">
      <c r="A186" s="65"/>
      <c r="B186" s="66"/>
      <c r="C186" s="67"/>
      <c r="D186" s="67"/>
    </row>
    <row r="187" spans="1:4" x14ac:dyDescent="0.25">
      <c r="A187" s="65"/>
      <c r="B187" s="66"/>
      <c r="C187" s="67"/>
      <c r="D187" s="67"/>
    </row>
    <row r="188" spans="1:4" x14ac:dyDescent="0.25">
      <c r="A188" s="65"/>
      <c r="B188" s="66"/>
      <c r="C188" s="67"/>
      <c r="D188" s="67"/>
    </row>
    <row r="189" spans="1:4" x14ac:dyDescent="0.25">
      <c r="A189" s="65"/>
      <c r="B189" s="66"/>
      <c r="C189" s="67"/>
      <c r="D189" s="67"/>
    </row>
    <row r="190" spans="1:4" x14ac:dyDescent="0.25">
      <c r="A190" s="65"/>
      <c r="B190" s="66"/>
      <c r="C190" s="67"/>
      <c r="D190" s="67"/>
    </row>
    <row r="191" spans="1:4" x14ac:dyDescent="0.25">
      <c r="A191" s="65"/>
      <c r="B191" s="66"/>
      <c r="C191" s="67"/>
      <c r="D191" s="67"/>
    </row>
    <row r="192" spans="1:4" x14ac:dyDescent="0.25">
      <c r="A192" s="65"/>
      <c r="B192" s="66"/>
      <c r="C192" s="67"/>
      <c r="D192" s="67"/>
    </row>
    <row r="193" spans="1:4" x14ac:dyDescent="0.25">
      <c r="A193" s="65"/>
      <c r="B193" s="66"/>
      <c r="C193" s="67"/>
      <c r="D193" s="67"/>
    </row>
    <row r="194" spans="1:4" x14ac:dyDescent="0.25">
      <c r="A194" s="65"/>
      <c r="B194" s="66"/>
      <c r="C194" s="67"/>
      <c r="D194" s="67"/>
    </row>
    <row r="195" spans="1:4" x14ac:dyDescent="0.25">
      <c r="A195" s="65"/>
      <c r="B195" s="66"/>
      <c r="C195" s="67"/>
      <c r="D195" s="67"/>
    </row>
    <row r="196" spans="1:4" x14ac:dyDescent="0.25">
      <c r="A196" s="65"/>
      <c r="B196" s="66"/>
      <c r="C196" s="67"/>
      <c r="D196" s="67"/>
    </row>
    <row r="197" spans="1:4" x14ac:dyDescent="0.25">
      <c r="A197" s="65"/>
      <c r="B197" s="66"/>
      <c r="C197" s="67"/>
      <c r="D197" s="67"/>
    </row>
    <row r="198" spans="1:4" x14ac:dyDescent="0.25">
      <c r="A198" s="65"/>
      <c r="B198" s="66"/>
      <c r="C198" s="67"/>
      <c r="D198" s="67"/>
    </row>
    <row r="199" spans="1:4" x14ac:dyDescent="0.25">
      <c r="A199" s="65"/>
      <c r="B199" s="66"/>
      <c r="C199" s="67"/>
      <c r="D199" s="67"/>
    </row>
    <row r="200" spans="1:4" x14ac:dyDescent="0.25">
      <c r="A200" s="65"/>
      <c r="B200" s="66"/>
      <c r="C200" s="67"/>
      <c r="D200" s="67"/>
    </row>
    <row r="201" spans="1:4" x14ac:dyDescent="0.25">
      <c r="A201" s="65"/>
      <c r="B201" s="66"/>
      <c r="C201" s="67"/>
      <c r="D201" s="67"/>
    </row>
    <row r="202" spans="1:4" x14ac:dyDescent="0.25">
      <c r="A202" s="65"/>
      <c r="B202" s="66"/>
      <c r="C202" s="67"/>
      <c r="D202" s="67"/>
    </row>
    <row r="203" spans="1:4" x14ac:dyDescent="0.25">
      <c r="A203" s="65"/>
      <c r="B203" s="66"/>
      <c r="C203" s="67"/>
      <c r="D203" s="67"/>
    </row>
    <row r="204" spans="1:4" x14ac:dyDescent="0.25">
      <c r="A204" s="65"/>
      <c r="B204" s="66"/>
      <c r="C204" s="66"/>
      <c r="D204" s="66"/>
    </row>
    <row r="205" spans="1:4" x14ac:dyDescent="0.25">
      <c r="A205" s="65"/>
      <c r="B205" s="66"/>
      <c r="C205" s="66"/>
      <c r="D205" s="66"/>
    </row>
    <row r="206" spans="1:4" x14ac:dyDescent="0.25">
      <c r="A206" s="65"/>
      <c r="B206" s="66"/>
      <c r="C206" s="66"/>
      <c r="D206" s="66"/>
    </row>
    <row r="207" spans="1:4" x14ac:dyDescent="0.25">
      <c r="A207" s="65"/>
      <c r="B207" s="66"/>
      <c r="C207" s="66"/>
      <c r="D207" s="66"/>
    </row>
    <row r="208" spans="1:4" x14ac:dyDescent="0.25">
      <c r="A208" s="65"/>
      <c r="B208" s="66"/>
      <c r="C208" s="66"/>
      <c r="D208" s="66"/>
    </row>
    <row r="209" spans="1:4" x14ac:dyDescent="0.25">
      <c r="A209" s="65"/>
      <c r="B209" s="66"/>
      <c r="C209" s="66"/>
      <c r="D209" s="66"/>
    </row>
    <row r="210" spans="1:4" x14ac:dyDescent="0.25">
      <c r="A210" s="65"/>
      <c r="B210" s="66"/>
      <c r="C210" s="66"/>
      <c r="D210" s="66"/>
    </row>
    <row r="211" spans="1:4" x14ac:dyDescent="0.25">
      <c r="A211" s="65"/>
      <c r="B211" s="66"/>
      <c r="C211" s="66"/>
      <c r="D211" s="66"/>
    </row>
    <row r="212" spans="1:4" x14ac:dyDescent="0.25">
      <c r="A212" s="65"/>
      <c r="B212" s="66"/>
      <c r="C212" s="66"/>
      <c r="D212" s="66"/>
    </row>
    <row r="213" spans="1:4" x14ac:dyDescent="0.25">
      <c r="A213" s="65"/>
      <c r="B213" s="66"/>
      <c r="C213" s="66"/>
      <c r="D213" s="66"/>
    </row>
    <row r="214" spans="1:4" x14ac:dyDescent="0.25">
      <c r="A214" s="65"/>
      <c r="B214" s="66"/>
      <c r="C214" s="66"/>
      <c r="D214" s="66"/>
    </row>
    <row r="215" spans="1:4" x14ac:dyDescent="0.25">
      <c r="A215" s="65"/>
      <c r="B215" s="66"/>
      <c r="C215" s="66"/>
      <c r="D215" s="66"/>
    </row>
    <row r="216" spans="1:4" x14ac:dyDescent="0.25">
      <c r="A216" s="65"/>
      <c r="B216" s="66"/>
      <c r="C216" s="66"/>
      <c r="D216" s="66"/>
    </row>
    <row r="217" spans="1:4" x14ac:dyDescent="0.25">
      <c r="A217" s="65"/>
      <c r="B217" s="66"/>
      <c r="C217" s="66"/>
      <c r="D217" s="66"/>
    </row>
    <row r="218" spans="1:4" x14ac:dyDescent="0.25">
      <c r="A218" s="65"/>
      <c r="B218" s="66"/>
      <c r="C218" s="66"/>
      <c r="D218" s="66"/>
    </row>
    <row r="219" spans="1:4" x14ac:dyDescent="0.25">
      <c r="A219" s="65"/>
      <c r="B219" s="66"/>
      <c r="C219" s="66"/>
      <c r="D219" s="66"/>
    </row>
    <row r="220" spans="1:4" x14ac:dyDescent="0.25">
      <c r="A220" s="65"/>
      <c r="B220" s="66"/>
      <c r="C220" s="66"/>
      <c r="D220" s="66"/>
    </row>
    <row r="221" spans="1:4" x14ac:dyDescent="0.25">
      <c r="A221" s="65"/>
      <c r="B221" s="66"/>
      <c r="C221" s="66"/>
      <c r="D221" s="66"/>
    </row>
    <row r="222" spans="1:4" x14ac:dyDescent="0.25">
      <c r="A222" s="65"/>
      <c r="B222" s="66"/>
      <c r="C222" s="66"/>
      <c r="D222" s="66"/>
    </row>
    <row r="223" spans="1:4" x14ac:dyDescent="0.25">
      <c r="A223" s="65"/>
      <c r="B223" s="66"/>
      <c r="C223" s="66"/>
      <c r="D223" s="66"/>
    </row>
    <row r="224" spans="1:4" x14ac:dyDescent="0.25">
      <c r="A224" s="65"/>
      <c r="B224" s="66"/>
      <c r="C224" s="66"/>
      <c r="D224" s="66"/>
    </row>
    <row r="225" spans="1:4" x14ac:dyDescent="0.25">
      <c r="A225" s="65"/>
      <c r="B225" s="66"/>
      <c r="C225" s="66"/>
      <c r="D225" s="66"/>
    </row>
    <row r="226" spans="1:4" x14ac:dyDescent="0.25">
      <c r="A226" s="65"/>
      <c r="B226" s="66"/>
      <c r="C226" s="66"/>
      <c r="D226" s="66"/>
    </row>
    <row r="227" spans="1:4" x14ac:dyDescent="0.25">
      <c r="A227" s="65"/>
      <c r="B227" s="66"/>
      <c r="C227" s="66"/>
      <c r="D227" s="66"/>
    </row>
    <row r="228" spans="1:4" x14ac:dyDescent="0.25">
      <c r="A228" s="65"/>
      <c r="B228" s="66"/>
      <c r="C228" s="66"/>
      <c r="D228" s="66"/>
    </row>
    <row r="229" spans="1:4" x14ac:dyDescent="0.25">
      <c r="A229" s="65"/>
      <c r="B229" s="66"/>
      <c r="C229" s="66"/>
      <c r="D229" s="66"/>
    </row>
    <row r="230" spans="1:4" x14ac:dyDescent="0.25">
      <c r="A230" s="65"/>
      <c r="B230" s="66"/>
      <c r="C230" s="66"/>
      <c r="D230" s="66"/>
    </row>
    <row r="231" spans="1:4" x14ac:dyDescent="0.25">
      <c r="A231" s="65"/>
      <c r="B231" s="66"/>
      <c r="C231" s="66"/>
      <c r="D231" s="66"/>
    </row>
    <row r="232" spans="1:4" x14ac:dyDescent="0.25">
      <c r="A232" s="65"/>
      <c r="B232" s="66"/>
      <c r="C232" s="66"/>
      <c r="D232" s="66"/>
    </row>
    <row r="233" spans="1:4" x14ac:dyDescent="0.25">
      <c r="A233" s="65"/>
      <c r="B233" s="66"/>
      <c r="C233" s="66"/>
      <c r="D233" s="66"/>
    </row>
    <row r="234" spans="1:4" x14ac:dyDescent="0.25">
      <c r="A234" s="65"/>
      <c r="B234" s="66"/>
      <c r="C234" s="66"/>
      <c r="D234" s="66"/>
    </row>
    <row r="235" spans="1:4" x14ac:dyDescent="0.25">
      <c r="A235" s="65"/>
      <c r="B235" s="66"/>
      <c r="C235" s="66"/>
      <c r="D235" s="66"/>
    </row>
    <row r="236" spans="1:4" x14ac:dyDescent="0.25">
      <c r="A236" s="65"/>
      <c r="B236" s="66"/>
      <c r="C236" s="66"/>
      <c r="D236" s="66"/>
    </row>
    <row r="237" spans="1:4" x14ac:dyDescent="0.25">
      <c r="A237" s="65"/>
      <c r="B237" s="66"/>
      <c r="C237" s="66"/>
      <c r="D237" s="66"/>
    </row>
    <row r="238" spans="1:4" x14ac:dyDescent="0.25">
      <c r="A238" s="65"/>
      <c r="B238" s="66"/>
      <c r="C238" s="66"/>
      <c r="D238" s="66"/>
    </row>
    <row r="239" spans="1:4" x14ac:dyDescent="0.25">
      <c r="A239" s="65"/>
      <c r="B239" s="66"/>
      <c r="C239" s="66"/>
      <c r="D239" s="66"/>
    </row>
    <row r="240" spans="1:4" x14ac:dyDescent="0.25">
      <c r="A240" s="65"/>
      <c r="B240" s="66"/>
      <c r="C240" s="66"/>
      <c r="D240" s="66"/>
    </row>
    <row r="241" spans="1:4" x14ac:dyDescent="0.25">
      <c r="A241" s="65"/>
      <c r="B241" s="66"/>
      <c r="C241" s="66"/>
      <c r="D241" s="66"/>
    </row>
    <row r="242" spans="1:4" x14ac:dyDescent="0.25">
      <c r="A242" s="65"/>
      <c r="B242" s="66"/>
      <c r="C242" s="66"/>
      <c r="D242" s="66"/>
    </row>
    <row r="243" spans="1:4" x14ac:dyDescent="0.25">
      <c r="A243" s="65"/>
      <c r="B243" s="66"/>
      <c r="C243" s="66"/>
      <c r="D243" s="66"/>
    </row>
    <row r="244" spans="1:4" x14ac:dyDescent="0.25">
      <c r="A244" s="65"/>
      <c r="B244" s="66"/>
      <c r="C244" s="66"/>
      <c r="D244" s="66"/>
    </row>
    <row r="245" spans="1:4" x14ac:dyDescent="0.25">
      <c r="A245" s="65"/>
      <c r="B245" s="66"/>
      <c r="C245" s="66"/>
      <c r="D245" s="66"/>
    </row>
    <row r="246" spans="1:4" x14ac:dyDescent="0.25">
      <c r="A246" s="65"/>
      <c r="B246" s="66"/>
      <c r="C246" s="66"/>
      <c r="D246" s="66"/>
    </row>
    <row r="247" spans="1:4" x14ac:dyDescent="0.25">
      <c r="A247" s="65"/>
      <c r="B247" s="66"/>
      <c r="C247" s="66"/>
      <c r="D247" s="66"/>
    </row>
    <row r="248" spans="1:4" x14ac:dyDescent="0.25">
      <c r="A248" s="65"/>
      <c r="B248" s="66"/>
      <c r="C248" s="66"/>
      <c r="D248" s="66"/>
    </row>
    <row r="249" spans="1:4" x14ac:dyDescent="0.25">
      <c r="A249" s="65"/>
      <c r="B249" s="66"/>
      <c r="C249" s="66"/>
      <c r="D249" s="66"/>
    </row>
    <row r="250" spans="1:4" x14ac:dyDescent="0.25">
      <c r="A250" s="65"/>
      <c r="B250" s="66"/>
      <c r="C250" s="66"/>
      <c r="D250" s="66"/>
    </row>
    <row r="251" spans="1:4" x14ac:dyDescent="0.25">
      <c r="A251" s="65"/>
      <c r="B251" s="66"/>
      <c r="C251" s="66"/>
      <c r="D251" s="66"/>
    </row>
    <row r="252" spans="1:4" x14ac:dyDescent="0.25">
      <c r="A252" s="65"/>
      <c r="B252" s="66"/>
      <c r="C252" s="66"/>
      <c r="D252" s="66"/>
    </row>
    <row r="253" spans="1:4" x14ac:dyDescent="0.25">
      <c r="A253" s="65"/>
      <c r="B253" s="66"/>
      <c r="C253" s="66"/>
      <c r="D253" s="66"/>
    </row>
    <row r="254" spans="1:4" x14ac:dyDescent="0.25">
      <c r="A254" s="69"/>
      <c r="B254" s="33"/>
      <c r="C254" s="33"/>
      <c r="D254" s="33"/>
    </row>
    <row r="255" spans="1:4" x14ac:dyDescent="0.25">
      <c r="A255" s="69"/>
      <c r="B255" s="33"/>
      <c r="C255" s="33"/>
      <c r="D255" s="33"/>
    </row>
    <row r="256" spans="1:4" x14ac:dyDescent="0.25">
      <c r="A256" s="69"/>
      <c r="B256" s="33"/>
      <c r="C256" s="33"/>
      <c r="D256" s="33"/>
    </row>
    <row r="257" spans="1:4" x14ac:dyDescent="0.25">
      <c r="A257" s="69"/>
      <c r="B257" s="33"/>
      <c r="C257" s="33"/>
      <c r="D257" s="33"/>
    </row>
    <row r="258" spans="1:4" x14ac:dyDescent="0.25">
      <c r="A258" s="69"/>
      <c r="B258" s="33"/>
      <c r="C258" s="33"/>
      <c r="D258" s="33"/>
    </row>
    <row r="259" spans="1:4" x14ac:dyDescent="0.25">
      <c r="A259" s="69"/>
      <c r="B259" s="33"/>
      <c r="C259" s="33"/>
      <c r="D259" s="33"/>
    </row>
    <row r="260" spans="1:4" x14ac:dyDescent="0.25">
      <c r="A260" s="69"/>
      <c r="B260" s="33"/>
      <c r="C260" s="33"/>
      <c r="D260" s="33"/>
    </row>
    <row r="261" spans="1:4" x14ac:dyDescent="0.25">
      <c r="A261" s="69"/>
      <c r="B261" s="33"/>
      <c r="C261" s="33"/>
      <c r="D261" s="33"/>
    </row>
    <row r="262" spans="1:4" x14ac:dyDescent="0.25">
      <c r="A262" s="69"/>
      <c r="B262" s="33"/>
      <c r="C262" s="33"/>
      <c r="D262" s="33"/>
    </row>
    <row r="263" spans="1:4" x14ac:dyDescent="0.25">
      <c r="A263" s="69"/>
      <c r="B263" s="33"/>
      <c r="C263" s="33"/>
      <c r="D263" s="33"/>
    </row>
    <row r="264" spans="1:4" x14ac:dyDescent="0.25">
      <c r="A264" s="69"/>
      <c r="B264" s="33"/>
      <c r="C264" s="33"/>
      <c r="D264" s="33"/>
    </row>
    <row r="265" spans="1:4" x14ac:dyDescent="0.25">
      <c r="A265" s="69"/>
      <c r="B265" s="33"/>
      <c r="C265" s="33"/>
      <c r="D265" s="33"/>
    </row>
    <row r="266" spans="1:4" x14ac:dyDescent="0.25">
      <c r="A266" s="69"/>
      <c r="B266" s="33"/>
      <c r="C266" s="33"/>
      <c r="D266" s="33"/>
    </row>
    <row r="267" spans="1:4" x14ac:dyDescent="0.25">
      <c r="A267" s="69"/>
      <c r="B267" s="33"/>
      <c r="C267" s="33"/>
      <c r="D267" s="33"/>
    </row>
    <row r="268" spans="1:4" x14ac:dyDescent="0.25">
      <c r="A268" s="69"/>
      <c r="B268" s="33"/>
      <c r="C268" s="33"/>
      <c r="D268" s="33"/>
    </row>
    <row r="269" spans="1:4" x14ac:dyDescent="0.25">
      <c r="A269" s="69"/>
      <c r="B269" s="33"/>
      <c r="C269" s="33"/>
      <c r="D269" s="33"/>
    </row>
    <row r="270" spans="1:4" x14ac:dyDescent="0.25">
      <c r="A270" s="69"/>
      <c r="B270" s="33"/>
      <c r="C270" s="33"/>
      <c r="D270" s="33"/>
    </row>
    <row r="271" spans="1:4" x14ac:dyDescent="0.25">
      <c r="A271" s="69"/>
      <c r="B271" s="33"/>
      <c r="C271" s="33"/>
      <c r="D271" s="33"/>
    </row>
    <row r="272" spans="1:4" x14ac:dyDescent="0.25">
      <c r="A272" s="69"/>
      <c r="B272" s="33"/>
      <c r="C272" s="33"/>
      <c r="D272" s="33"/>
    </row>
    <row r="273" spans="1:4" x14ac:dyDescent="0.25">
      <c r="A273" s="69"/>
      <c r="B273" s="33"/>
      <c r="C273" s="33"/>
      <c r="D273" s="33"/>
    </row>
    <row r="274" spans="1:4" x14ac:dyDescent="0.25">
      <c r="A274" s="69"/>
      <c r="B274" s="33"/>
      <c r="C274" s="33"/>
      <c r="D274" s="33"/>
    </row>
    <row r="275" spans="1:4" x14ac:dyDescent="0.25">
      <c r="A275" s="69"/>
      <c r="B275" s="33"/>
      <c r="C275" s="33"/>
      <c r="D275" s="33"/>
    </row>
    <row r="276" spans="1:4" x14ac:dyDescent="0.25">
      <c r="A276" s="69"/>
      <c r="B276" s="33"/>
      <c r="C276" s="33"/>
      <c r="D276" s="33"/>
    </row>
    <row r="277" spans="1:4" x14ac:dyDescent="0.25">
      <c r="A277" s="69"/>
      <c r="B277" s="33"/>
      <c r="C277" s="33"/>
      <c r="D277" s="33"/>
    </row>
    <row r="278" spans="1:4" x14ac:dyDescent="0.25">
      <c r="A278" s="69"/>
      <c r="B278" s="33"/>
      <c r="C278" s="33"/>
      <c r="D278" s="33"/>
    </row>
    <row r="279" spans="1:4" x14ac:dyDescent="0.25">
      <c r="A279" s="69"/>
      <c r="B279" s="33"/>
      <c r="C279" s="33"/>
      <c r="D279" s="33"/>
    </row>
    <row r="280" spans="1:4" x14ac:dyDescent="0.25">
      <c r="A280" s="69"/>
      <c r="B280" s="33"/>
      <c r="C280" s="33"/>
      <c r="D280" s="33"/>
    </row>
    <row r="281" spans="1:4" x14ac:dyDescent="0.25">
      <c r="A281" s="69"/>
      <c r="B281" s="33"/>
      <c r="C281" s="33"/>
      <c r="D281" s="33"/>
    </row>
    <row r="282" spans="1:4" x14ac:dyDescent="0.25">
      <c r="A282" s="69"/>
      <c r="B282" s="33"/>
      <c r="C282" s="33"/>
      <c r="D282" s="33"/>
    </row>
    <row r="283" spans="1:4" x14ac:dyDescent="0.25">
      <c r="A283" s="69"/>
      <c r="B283" s="33"/>
      <c r="C283" s="33"/>
      <c r="D283" s="33"/>
    </row>
    <row r="284" spans="1:4" x14ac:dyDescent="0.25">
      <c r="A284" s="69"/>
      <c r="B284" s="33"/>
      <c r="C284" s="33"/>
      <c r="D284" s="33"/>
    </row>
    <row r="285" spans="1:4" x14ac:dyDescent="0.25">
      <c r="A285" s="69"/>
      <c r="B285" s="33"/>
      <c r="C285" s="33"/>
      <c r="D285" s="33"/>
    </row>
    <row r="286" spans="1:4" x14ac:dyDescent="0.25">
      <c r="A286" s="69"/>
      <c r="B286" s="33"/>
      <c r="C286" s="33"/>
      <c r="D286" s="33"/>
    </row>
    <row r="287" spans="1:4" x14ac:dyDescent="0.25">
      <c r="A287" s="69"/>
      <c r="B287" s="33"/>
      <c r="C287" s="33"/>
      <c r="D287" s="33"/>
    </row>
    <row r="288" spans="1:4" x14ac:dyDescent="0.25">
      <c r="A288" s="69"/>
      <c r="B288" s="33"/>
      <c r="C288" s="33"/>
      <c r="D288" s="33"/>
    </row>
    <row r="289" spans="1:4" x14ac:dyDescent="0.25">
      <c r="A289" s="69"/>
      <c r="B289" s="33"/>
      <c r="C289" s="33"/>
      <c r="D289" s="33"/>
    </row>
    <row r="290" spans="1:4" x14ac:dyDescent="0.25">
      <c r="A290" s="69"/>
      <c r="B290" s="33"/>
      <c r="C290" s="33"/>
      <c r="D290" s="33"/>
    </row>
    <row r="291" spans="1:4" x14ac:dyDescent="0.25">
      <c r="A291" s="69"/>
      <c r="B291" s="33"/>
      <c r="C291" s="33"/>
      <c r="D291" s="33"/>
    </row>
    <row r="292" spans="1:4" x14ac:dyDescent="0.25">
      <c r="A292" s="69"/>
      <c r="B292" s="33"/>
      <c r="C292" s="33"/>
      <c r="D292" s="33"/>
    </row>
    <row r="293" spans="1:4" x14ac:dyDescent="0.25">
      <c r="A293" s="69"/>
      <c r="B293" s="33"/>
      <c r="C293" s="33"/>
      <c r="D293" s="33"/>
    </row>
    <row r="294" spans="1:4" x14ac:dyDescent="0.25">
      <c r="A294" s="69"/>
      <c r="B294" s="33"/>
      <c r="C294" s="33"/>
      <c r="D294" s="33"/>
    </row>
    <row r="295" spans="1:4" x14ac:dyDescent="0.25">
      <c r="A295" s="69"/>
      <c r="B295" s="33"/>
      <c r="C295" s="33"/>
      <c r="D295" s="33"/>
    </row>
    <row r="296" spans="1:4" x14ac:dyDescent="0.25">
      <c r="A296" s="69"/>
      <c r="B296" s="33"/>
      <c r="C296" s="33"/>
      <c r="D296" s="33"/>
    </row>
    <row r="297" spans="1:4" x14ac:dyDescent="0.25">
      <c r="A297" s="69"/>
      <c r="B297" s="33"/>
      <c r="C297" s="33"/>
      <c r="D297" s="33"/>
    </row>
    <row r="298" spans="1:4" x14ac:dyDescent="0.25">
      <c r="A298" s="69"/>
      <c r="B298" s="33"/>
      <c r="C298" s="33"/>
      <c r="D298" s="33"/>
    </row>
    <row r="299" spans="1:4" x14ac:dyDescent="0.25">
      <c r="A299" s="69"/>
      <c r="B299" s="33"/>
      <c r="C299" s="33"/>
      <c r="D299" s="33"/>
    </row>
    <row r="300" spans="1:4" x14ac:dyDescent="0.25">
      <c r="A300" s="69"/>
      <c r="B300" s="33"/>
      <c r="C300" s="33"/>
      <c r="D300" s="33"/>
    </row>
    <row r="301" spans="1:4" x14ac:dyDescent="0.25">
      <c r="A301" s="69"/>
      <c r="B301" s="33"/>
      <c r="C301" s="33"/>
      <c r="D301" s="33"/>
    </row>
    <row r="302" spans="1:4" x14ac:dyDescent="0.25">
      <c r="A302" s="69"/>
      <c r="B302" s="33"/>
      <c r="C302" s="33"/>
      <c r="D302" s="33"/>
    </row>
    <row r="303" spans="1:4" x14ac:dyDescent="0.25">
      <c r="A303" s="69"/>
      <c r="B303" s="33"/>
      <c r="C303" s="33"/>
      <c r="D303" s="33"/>
    </row>
    <row r="304" spans="1:4" x14ac:dyDescent="0.25">
      <c r="A304" s="69"/>
      <c r="B304" s="33"/>
      <c r="C304" s="33"/>
      <c r="D304" s="33"/>
    </row>
    <row r="305" spans="1:4" x14ac:dyDescent="0.25">
      <c r="A305" s="69"/>
      <c r="B305" s="33"/>
      <c r="C305" s="33"/>
      <c r="D305" s="33"/>
    </row>
    <row r="306" spans="1:4" x14ac:dyDescent="0.25">
      <c r="A306" s="69"/>
      <c r="B306" s="33"/>
      <c r="C306" s="33"/>
      <c r="D306" s="33"/>
    </row>
    <row r="307" spans="1:4" x14ac:dyDescent="0.25">
      <c r="A307" s="69"/>
      <c r="B307" s="33"/>
      <c r="C307" s="33"/>
      <c r="D307" s="33"/>
    </row>
    <row r="308" spans="1:4" x14ac:dyDescent="0.25">
      <c r="A308" s="69"/>
      <c r="B308" s="33"/>
      <c r="C308" s="33"/>
      <c r="D308" s="33"/>
    </row>
    <row r="309" spans="1:4" x14ac:dyDescent="0.25">
      <c r="A309" s="69"/>
      <c r="B309" s="33"/>
      <c r="C309" s="33"/>
      <c r="D309" s="33"/>
    </row>
    <row r="310" spans="1:4" x14ac:dyDescent="0.25">
      <c r="A310" s="69"/>
      <c r="B310" s="33"/>
      <c r="C310" s="33"/>
      <c r="D310" s="33"/>
    </row>
    <row r="311" spans="1:4" x14ac:dyDescent="0.25">
      <c r="A311" s="69"/>
      <c r="B311" s="33"/>
      <c r="C311" s="33"/>
      <c r="D311" s="33"/>
    </row>
    <row r="312" spans="1:4" x14ac:dyDescent="0.25">
      <c r="A312" s="69"/>
      <c r="B312" s="33"/>
      <c r="C312" s="33"/>
      <c r="D312" s="33"/>
    </row>
    <row r="313" spans="1:4" x14ac:dyDescent="0.25">
      <c r="A313" s="69"/>
      <c r="B313" s="33"/>
      <c r="C313" s="33"/>
      <c r="D313" s="33"/>
    </row>
    <row r="314" spans="1:4" x14ac:dyDescent="0.25">
      <c r="A314" s="69"/>
      <c r="B314" s="33"/>
      <c r="C314" s="33"/>
      <c r="D314" s="33"/>
    </row>
    <row r="315" spans="1:4" x14ac:dyDescent="0.25">
      <c r="A315" s="69"/>
      <c r="B315" s="33"/>
      <c r="C315" s="33"/>
      <c r="D315" s="33"/>
    </row>
    <row r="316" spans="1:4" x14ac:dyDescent="0.25">
      <c r="A316" s="69"/>
      <c r="B316" s="33"/>
      <c r="C316" s="33"/>
      <c r="D316" s="33"/>
    </row>
    <row r="317" spans="1:4" x14ac:dyDescent="0.25">
      <c r="A317" s="69"/>
      <c r="B317" s="33"/>
      <c r="C317" s="33"/>
      <c r="D317" s="33"/>
    </row>
    <row r="318" spans="1:4" x14ac:dyDescent="0.25">
      <c r="A318" s="69"/>
      <c r="B318" s="33"/>
      <c r="C318" s="33"/>
      <c r="D318" s="33"/>
    </row>
    <row r="319" spans="1:4" x14ac:dyDescent="0.25">
      <c r="A319" s="69"/>
      <c r="B319" s="33"/>
      <c r="C319" s="33"/>
      <c r="D319" s="33"/>
    </row>
    <row r="320" spans="1:4" x14ac:dyDescent="0.25">
      <c r="A320" s="69"/>
      <c r="B320" s="33"/>
      <c r="C320" s="33"/>
      <c r="D320" s="33"/>
    </row>
    <row r="321" spans="1:4" x14ac:dyDescent="0.25">
      <c r="A321" s="69"/>
      <c r="B321" s="33"/>
      <c r="C321" s="33"/>
      <c r="D321" s="33"/>
    </row>
    <row r="322" spans="1:4" x14ac:dyDescent="0.25">
      <c r="A322" s="69"/>
      <c r="B322" s="33"/>
      <c r="C322" s="33"/>
      <c r="D322" s="33"/>
    </row>
    <row r="323" spans="1:4" x14ac:dyDescent="0.25">
      <c r="A323" s="69"/>
      <c r="B323" s="33"/>
      <c r="C323" s="33"/>
      <c r="D323" s="33"/>
    </row>
    <row r="324" spans="1:4" x14ac:dyDescent="0.25">
      <c r="A324" s="69"/>
      <c r="B324" s="33"/>
      <c r="C324" s="33"/>
      <c r="D324" s="33"/>
    </row>
    <row r="325" spans="1:4" x14ac:dyDescent="0.25">
      <c r="A325" s="69"/>
      <c r="B325" s="33"/>
      <c r="C325" s="33"/>
      <c r="D325" s="33"/>
    </row>
    <row r="326" spans="1:4" x14ac:dyDescent="0.25">
      <c r="A326" s="69"/>
      <c r="B326" s="33"/>
      <c r="C326" s="33"/>
      <c r="D326" s="33"/>
    </row>
    <row r="327" spans="1:4" x14ac:dyDescent="0.25">
      <c r="A327" s="69"/>
      <c r="B327" s="33"/>
      <c r="C327" s="33"/>
      <c r="D327" s="33"/>
    </row>
    <row r="328" spans="1:4" x14ac:dyDescent="0.25">
      <c r="A328" s="69"/>
      <c r="B328" s="33"/>
      <c r="C328" s="33"/>
      <c r="D328" s="33"/>
    </row>
    <row r="329" spans="1:4" x14ac:dyDescent="0.25">
      <c r="A329" s="69"/>
      <c r="B329" s="33"/>
      <c r="C329" s="33"/>
      <c r="D329" s="33"/>
    </row>
    <row r="330" spans="1:4" x14ac:dyDescent="0.25">
      <c r="A330" s="69"/>
      <c r="B330" s="33"/>
      <c r="C330" s="33"/>
      <c r="D330" s="33"/>
    </row>
    <row r="331" spans="1:4" x14ac:dyDescent="0.25">
      <c r="A331" s="69"/>
      <c r="B331" s="33"/>
      <c r="C331" s="33"/>
      <c r="D331" s="33"/>
    </row>
    <row r="332" spans="1:4" x14ac:dyDescent="0.25">
      <c r="A332" s="69"/>
      <c r="B332" s="33"/>
      <c r="C332" s="33"/>
      <c r="D332" s="33"/>
    </row>
    <row r="333" spans="1:4" x14ac:dyDescent="0.25">
      <c r="A333" s="69"/>
      <c r="B333" s="33"/>
      <c r="C333" s="33"/>
      <c r="D333" s="33"/>
    </row>
    <row r="334" spans="1:4" x14ac:dyDescent="0.25">
      <c r="A334" s="69"/>
      <c r="B334" s="33"/>
      <c r="C334" s="33"/>
      <c r="D334" s="33"/>
    </row>
    <row r="335" spans="1:4" x14ac:dyDescent="0.25">
      <c r="A335" s="69"/>
      <c r="B335" s="33"/>
      <c r="C335" s="33"/>
      <c r="D335" s="33"/>
    </row>
    <row r="336" spans="1:4" x14ac:dyDescent="0.25">
      <c r="A336" s="69"/>
      <c r="B336" s="33"/>
      <c r="C336" s="33"/>
      <c r="D336" s="33"/>
    </row>
    <row r="337" spans="1:4" x14ac:dyDescent="0.25">
      <c r="A337" s="69"/>
      <c r="B337" s="33"/>
      <c r="C337" s="33"/>
      <c r="D337" s="33"/>
    </row>
    <row r="338" spans="1:4" x14ac:dyDescent="0.25">
      <c r="A338" s="69"/>
      <c r="B338" s="33"/>
      <c r="C338" s="33"/>
      <c r="D338" s="33"/>
    </row>
    <row r="339" spans="1:4" x14ac:dyDescent="0.25">
      <c r="A339" s="69"/>
      <c r="B339" s="33"/>
      <c r="C339" s="33"/>
      <c r="D339" s="33"/>
    </row>
    <row r="340" spans="1:4" x14ac:dyDescent="0.25">
      <c r="A340" s="69"/>
      <c r="B340" s="33"/>
      <c r="C340" s="33"/>
      <c r="D340" s="33"/>
    </row>
    <row r="341" spans="1:4" x14ac:dyDescent="0.25">
      <c r="A341" s="69"/>
      <c r="B341" s="33"/>
      <c r="C341" s="33"/>
      <c r="D341" s="33"/>
    </row>
    <row r="342" spans="1:4" x14ac:dyDescent="0.25">
      <c r="A342" s="69"/>
      <c r="B342" s="33"/>
      <c r="C342" s="33"/>
      <c r="D342" s="33"/>
    </row>
    <row r="343" spans="1:4" x14ac:dyDescent="0.25">
      <c r="A343" s="69"/>
      <c r="B343" s="33"/>
      <c r="C343" s="33"/>
      <c r="D343" s="33"/>
    </row>
    <row r="344" spans="1:4" x14ac:dyDescent="0.25">
      <c r="A344" s="69"/>
      <c r="B344" s="33"/>
      <c r="C344" s="33"/>
      <c r="D344" s="33"/>
    </row>
    <row r="345" spans="1:4" x14ac:dyDescent="0.25">
      <c r="A345" s="69"/>
      <c r="B345" s="33"/>
      <c r="C345" s="33"/>
      <c r="D345" s="33"/>
    </row>
    <row r="346" spans="1:4" x14ac:dyDescent="0.25">
      <c r="A346" s="69"/>
      <c r="B346" s="33"/>
      <c r="C346" s="33"/>
      <c r="D346" s="33"/>
    </row>
    <row r="347" spans="1:4" x14ac:dyDescent="0.25">
      <c r="A347" s="69"/>
      <c r="B347" s="33"/>
      <c r="C347" s="33"/>
      <c r="D347" s="33"/>
    </row>
    <row r="348" spans="1:4" x14ac:dyDescent="0.25">
      <c r="A348" s="69"/>
      <c r="B348" s="33"/>
      <c r="C348" s="33"/>
      <c r="D348" s="33"/>
    </row>
    <row r="349" spans="1:4" x14ac:dyDescent="0.25">
      <c r="A349" s="69"/>
      <c r="B349" s="33"/>
      <c r="C349" s="33"/>
      <c r="D349" s="33"/>
    </row>
    <row r="350" spans="1:4" x14ac:dyDescent="0.25">
      <c r="A350" s="69"/>
      <c r="B350" s="33"/>
      <c r="C350" s="33"/>
      <c r="D350" s="33"/>
    </row>
    <row r="351" spans="1:4" x14ac:dyDescent="0.25">
      <c r="A351" s="69"/>
      <c r="B351" s="33"/>
      <c r="C351" s="33"/>
      <c r="D351" s="33"/>
    </row>
    <row r="352" spans="1:4" x14ac:dyDescent="0.25">
      <c r="A352" s="69"/>
      <c r="B352" s="33"/>
      <c r="C352" s="33"/>
      <c r="D352" s="33"/>
    </row>
    <row r="353" spans="1:4" x14ac:dyDescent="0.25">
      <c r="A353" s="69"/>
      <c r="B353" s="33"/>
      <c r="C353" s="33"/>
      <c r="D353" s="33"/>
    </row>
    <row r="354" spans="1:4" x14ac:dyDescent="0.25">
      <c r="A354" s="69"/>
      <c r="B354" s="33"/>
      <c r="C354" s="33"/>
      <c r="D354" s="33"/>
    </row>
    <row r="355" spans="1:4" x14ac:dyDescent="0.25">
      <c r="A355" s="69"/>
      <c r="B355" s="33"/>
      <c r="C355" s="33"/>
      <c r="D355" s="33"/>
    </row>
    <row r="356" spans="1:4" x14ac:dyDescent="0.25">
      <c r="A356" s="69"/>
      <c r="B356" s="33"/>
      <c r="C356" s="33"/>
      <c r="D356" s="33"/>
    </row>
    <row r="357" spans="1:4" x14ac:dyDescent="0.25">
      <c r="A357" s="69"/>
      <c r="B357" s="33"/>
      <c r="C357" s="33"/>
      <c r="D357" s="33"/>
    </row>
    <row r="358" spans="1:4" x14ac:dyDescent="0.25">
      <c r="A358" s="69"/>
      <c r="B358" s="33"/>
      <c r="C358" s="33"/>
      <c r="D358" s="33"/>
    </row>
    <row r="359" spans="1:4" x14ac:dyDescent="0.25">
      <c r="A359" s="69"/>
      <c r="B359" s="33"/>
      <c r="C359" s="33"/>
      <c r="D359" s="33"/>
    </row>
    <row r="360" spans="1:4" x14ac:dyDescent="0.25">
      <c r="A360" s="69"/>
      <c r="B360" s="33"/>
      <c r="C360" s="33"/>
      <c r="D360" s="33"/>
    </row>
    <row r="361" spans="1:4" x14ac:dyDescent="0.25">
      <c r="A361" s="69"/>
      <c r="B361" s="33"/>
      <c r="C361" s="33"/>
      <c r="D361" s="33"/>
    </row>
    <row r="362" spans="1:4" x14ac:dyDescent="0.25">
      <c r="A362" s="69"/>
      <c r="B362" s="33"/>
      <c r="C362" s="33"/>
      <c r="D362" s="33"/>
    </row>
    <row r="363" spans="1:4" x14ac:dyDescent="0.25">
      <c r="A363" s="69"/>
      <c r="B363" s="33"/>
      <c r="C363" s="33"/>
      <c r="D363" s="33"/>
    </row>
    <row r="364" spans="1:4" x14ac:dyDescent="0.25">
      <c r="A364" s="69"/>
      <c r="B364" s="33"/>
      <c r="C364" s="33"/>
      <c r="D364" s="33"/>
    </row>
    <row r="365" spans="1:4" x14ac:dyDescent="0.25">
      <c r="A365" s="69"/>
      <c r="B365" s="33"/>
      <c r="C365" s="33"/>
      <c r="D365" s="33"/>
    </row>
    <row r="366" spans="1:4" x14ac:dyDescent="0.25">
      <c r="A366" s="69"/>
      <c r="B366" s="33"/>
      <c r="C366" s="33"/>
      <c r="D366" s="33"/>
    </row>
    <row r="367" spans="1:4" x14ac:dyDescent="0.25">
      <c r="A367" s="69"/>
      <c r="B367" s="33"/>
      <c r="C367" s="33"/>
      <c r="D367" s="33"/>
    </row>
    <row r="368" spans="1:4" x14ac:dyDescent="0.25">
      <c r="A368" s="69"/>
      <c r="B368" s="33"/>
      <c r="C368" s="33"/>
      <c r="D368" s="33"/>
    </row>
    <row r="369" spans="1:4" x14ac:dyDescent="0.25">
      <c r="A369" s="69"/>
      <c r="B369" s="33"/>
      <c r="C369" s="33"/>
      <c r="D369" s="33"/>
    </row>
    <row r="370" spans="1:4" x14ac:dyDescent="0.25">
      <c r="A370" s="69"/>
      <c r="B370" s="33"/>
      <c r="C370" s="33"/>
      <c r="D370" s="33"/>
    </row>
    <row r="371" spans="1:4" x14ac:dyDescent="0.25">
      <c r="A371" s="69"/>
      <c r="B371" s="33"/>
      <c r="C371" s="33"/>
      <c r="D371" s="33"/>
    </row>
    <row r="372" spans="1:4" x14ac:dyDescent="0.25">
      <c r="A372" s="69"/>
      <c r="B372" s="33"/>
      <c r="C372" s="33"/>
      <c r="D372" s="33"/>
    </row>
    <row r="373" spans="1:4" x14ac:dyDescent="0.25">
      <c r="A373" s="69"/>
      <c r="B373" s="33"/>
      <c r="C373" s="33"/>
      <c r="D373" s="33"/>
    </row>
    <row r="374" spans="1:4" x14ac:dyDescent="0.25">
      <c r="A374" s="69"/>
      <c r="B374" s="33"/>
      <c r="C374" s="33"/>
      <c r="D374" s="33"/>
    </row>
    <row r="375" spans="1:4" x14ac:dyDescent="0.25">
      <c r="A375" s="69"/>
      <c r="B375" s="33"/>
      <c r="C375" s="33"/>
      <c r="D375" s="33"/>
    </row>
    <row r="376" spans="1:4" x14ac:dyDescent="0.25">
      <c r="A376" s="69"/>
      <c r="B376" s="33"/>
      <c r="C376" s="33"/>
      <c r="D376" s="33"/>
    </row>
    <row r="377" spans="1:4" x14ac:dyDescent="0.25">
      <c r="A377" s="69"/>
      <c r="B377" s="33"/>
      <c r="C377" s="33"/>
      <c r="D377" s="33"/>
    </row>
    <row r="378" spans="1:4" x14ac:dyDescent="0.25">
      <c r="A378" s="69"/>
      <c r="B378" s="33"/>
      <c r="C378" s="33"/>
      <c r="D378" s="33"/>
    </row>
    <row r="379" spans="1:4" x14ac:dyDescent="0.25">
      <c r="A379" s="69"/>
      <c r="B379" s="33"/>
      <c r="C379" s="33"/>
      <c r="D379" s="33"/>
    </row>
    <row r="380" spans="1:4" x14ac:dyDescent="0.25">
      <c r="A380" s="69"/>
      <c r="B380" s="33"/>
      <c r="C380" s="33"/>
      <c r="D380" s="33"/>
    </row>
    <row r="381" spans="1:4" x14ac:dyDescent="0.25">
      <c r="A381" s="69"/>
      <c r="B381" s="33"/>
      <c r="C381" s="33"/>
      <c r="D381" s="33"/>
    </row>
    <row r="382" spans="1:4" x14ac:dyDescent="0.25">
      <c r="A382" s="69"/>
      <c r="B382" s="33"/>
      <c r="C382" s="33"/>
      <c r="D382" s="33"/>
    </row>
    <row r="383" spans="1:4" x14ac:dyDescent="0.25">
      <c r="A383" s="69"/>
      <c r="B383" s="33"/>
      <c r="C383" s="33"/>
      <c r="D383" s="33"/>
    </row>
    <row r="384" spans="1:4" x14ac:dyDescent="0.25">
      <c r="A384" s="69"/>
      <c r="B384" s="33"/>
      <c r="C384" s="33"/>
      <c r="D384" s="33"/>
    </row>
    <row r="385" spans="1:4" x14ac:dyDescent="0.25">
      <c r="A385" s="69"/>
      <c r="B385" s="33"/>
      <c r="C385" s="33"/>
      <c r="D385" s="33"/>
    </row>
    <row r="386" spans="1:4" x14ac:dyDescent="0.25">
      <c r="A386" s="69"/>
      <c r="B386" s="33"/>
      <c r="C386" s="33"/>
      <c r="D386" s="33"/>
    </row>
    <row r="387" spans="1:4" x14ac:dyDescent="0.25">
      <c r="A387" s="69"/>
      <c r="B387" s="33"/>
      <c r="C387" s="33"/>
      <c r="D387" s="33"/>
    </row>
    <row r="388" spans="1:4" x14ac:dyDescent="0.25">
      <c r="A388" s="69"/>
      <c r="B388" s="33"/>
      <c r="C388" s="33"/>
      <c r="D388" s="33"/>
    </row>
    <row r="389" spans="1:4" x14ac:dyDescent="0.25">
      <c r="A389" s="69"/>
      <c r="B389" s="33"/>
      <c r="C389" s="33"/>
      <c r="D389" s="33"/>
    </row>
    <row r="390" spans="1:4" x14ac:dyDescent="0.25">
      <c r="A390" s="69"/>
      <c r="B390" s="33"/>
      <c r="C390" s="33"/>
      <c r="D390" s="33"/>
    </row>
    <row r="391" spans="1:4" x14ac:dyDescent="0.25">
      <c r="A391" s="69"/>
      <c r="B391" s="33"/>
      <c r="C391" s="33"/>
      <c r="D391" s="33"/>
    </row>
    <row r="392" spans="1:4" x14ac:dyDescent="0.25">
      <c r="A392" s="69"/>
      <c r="B392" s="33"/>
      <c r="C392" s="33"/>
      <c r="D392" s="33"/>
    </row>
    <row r="393" spans="1:4" x14ac:dyDescent="0.25">
      <c r="A393" s="69"/>
      <c r="B393" s="33"/>
      <c r="C393" s="33"/>
      <c r="D393" s="33"/>
    </row>
    <row r="394" spans="1:4" x14ac:dyDescent="0.25">
      <c r="A394" s="69"/>
      <c r="B394" s="33"/>
      <c r="C394" s="33"/>
      <c r="D394" s="33"/>
    </row>
    <row r="395" spans="1:4" x14ac:dyDescent="0.25">
      <c r="A395" s="69"/>
      <c r="B395" s="33"/>
      <c r="C395" s="33"/>
      <c r="D395" s="33"/>
    </row>
    <row r="396" spans="1:4" x14ac:dyDescent="0.25">
      <c r="A396" s="69"/>
      <c r="B396" s="33"/>
      <c r="C396" s="33"/>
      <c r="D396" s="33"/>
    </row>
    <row r="397" spans="1:4" x14ac:dyDescent="0.25">
      <c r="A397" s="69"/>
      <c r="B397" s="33"/>
      <c r="C397" s="33"/>
      <c r="D397" s="33"/>
    </row>
    <row r="398" spans="1:4" x14ac:dyDescent="0.25">
      <c r="A398" s="69"/>
      <c r="B398" s="33"/>
      <c r="C398" s="33"/>
      <c r="D398" s="33"/>
    </row>
    <row r="399" spans="1:4" x14ac:dyDescent="0.25">
      <c r="A399" s="69"/>
      <c r="B399" s="33"/>
      <c r="C399" s="33"/>
      <c r="D399" s="33"/>
    </row>
    <row r="400" spans="1:4" x14ac:dyDescent="0.25">
      <c r="A400" s="69"/>
      <c r="B400" s="33"/>
      <c r="C400" s="33"/>
      <c r="D400" s="33"/>
    </row>
    <row r="401" spans="1:4" x14ac:dyDescent="0.25">
      <c r="A401" s="69"/>
      <c r="B401" s="33"/>
      <c r="C401" s="33"/>
      <c r="D401" s="33"/>
    </row>
    <row r="402" spans="1:4" x14ac:dyDescent="0.25">
      <c r="A402" s="69"/>
      <c r="B402" s="33"/>
      <c r="C402" s="33"/>
      <c r="D402" s="33"/>
    </row>
    <row r="403" spans="1:4" x14ac:dyDescent="0.25">
      <c r="A403" s="69"/>
      <c r="B403" s="33"/>
      <c r="C403" s="33"/>
      <c r="D403" s="33"/>
    </row>
    <row r="404" spans="1:4" x14ac:dyDescent="0.25">
      <c r="A404" s="69"/>
      <c r="B404" s="33"/>
      <c r="C404" s="33"/>
      <c r="D404" s="33"/>
    </row>
    <row r="405" spans="1:4" x14ac:dyDescent="0.25">
      <c r="A405" s="69"/>
      <c r="B405" s="33"/>
      <c r="C405" s="33"/>
      <c r="D405" s="33"/>
    </row>
    <row r="406" spans="1:4" x14ac:dyDescent="0.25">
      <c r="A406" s="69"/>
      <c r="B406" s="33"/>
      <c r="C406" s="33"/>
      <c r="D406" s="33"/>
    </row>
    <row r="407" spans="1:4" x14ac:dyDescent="0.25">
      <c r="A407" s="69"/>
      <c r="B407" s="33"/>
      <c r="C407" s="33"/>
      <c r="D407" s="33"/>
    </row>
    <row r="408" spans="1:4" x14ac:dyDescent="0.25">
      <c r="A408" s="69"/>
      <c r="B408" s="33"/>
      <c r="C408" s="33"/>
      <c r="D408" s="33"/>
    </row>
    <row r="409" spans="1:4" x14ac:dyDescent="0.25">
      <c r="A409" s="69"/>
      <c r="B409" s="33"/>
      <c r="C409" s="33"/>
      <c r="D409" s="33"/>
    </row>
    <row r="410" spans="1:4" x14ac:dyDescent="0.25">
      <c r="A410" s="69"/>
      <c r="B410" s="33"/>
      <c r="C410" s="33"/>
      <c r="D410" s="33"/>
    </row>
    <row r="411" spans="1:4" x14ac:dyDescent="0.25">
      <c r="A411" s="69"/>
      <c r="B411" s="33"/>
      <c r="C411" s="33"/>
      <c r="D411" s="33"/>
    </row>
    <row r="412" spans="1:4" x14ac:dyDescent="0.25">
      <c r="A412" s="69"/>
      <c r="B412" s="33"/>
      <c r="C412" s="33"/>
      <c r="D412" s="33"/>
    </row>
    <row r="413" spans="1:4" x14ac:dyDescent="0.25">
      <c r="A413" s="69"/>
      <c r="B413" s="33"/>
      <c r="C413" s="33"/>
      <c r="D413" s="33"/>
    </row>
    <row r="414" spans="1:4" x14ac:dyDescent="0.25">
      <c r="A414" s="69"/>
      <c r="B414" s="33"/>
      <c r="C414" s="33"/>
      <c r="D414" s="33"/>
    </row>
    <row r="415" spans="1:4" x14ac:dyDescent="0.25">
      <c r="A415" s="69"/>
      <c r="B415" s="33"/>
      <c r="C415" s="33"/>
      <c r="D415" s="33"/>
    </row>
    <row r="416" spans="1:4" x14ac:dyDescent="0.25">
      <c r="A416" s="69"/>
      <c r="B416" s="33"/>
      <c r="C416" s="33"/>
      <c r="D416" s="33"/>
    </row>
    <row r="417" spans="1:4" x14ac:dyDescent="0.25">
      <c r="A417" s="69"/>
      <c r="B417" s="33"/>
      <c r="C417" s="33"/>
      <c r="D417" s="33"/>
    </row>
    <row r="418" spans="1:4" x14ac:dyDescent="0.25">
      <c r="A418" s="69"/>
      <c r="B418" s="33"/>
      <c r="C418" s="33"/>
      <c r="D418" s="33"/>
    </row>
    <row r="419" spans="1:4" x14ac:dyDescent="0.25">
      <c r="A419" s="69"/>
      <c r="B419" s="33"/>
      <c r="C419" s="33"/>
      <c r="D419" s="33"/>
    </row>
    <row r="420" spans="1:4" x14ac:dyDescent="0.25">
      <c r="A420" s="69"/>
      <c r="B420" s="33"/>
      <c r="C420" s="33"/>
      <c r="D420" s="33"/>
    </row>
    <row r="421" spans="1:4" x14ac:dyDescent="0.25">
      <c r="A421" s="69"/>
      <c r="B421" s="33"/>
      <c r="C421" s="33"/>
      <c r="D421" s="33"/>
    </row>
    <row r="422" spans="1:4" x14ac:dyDescent="0.25">
      <c r="A422" s="69"/>
      <c r="B422" s="33"/>
      <c r="C422" s="33"/>
      <c r="D422" s="33"/>
    </row>
    <row r="423" spans="1:4" x14ac:dyDescent="0.25">
      <c r="A423" s="69"/>
      <c r="B423" s="33"/>
      <c r="C423" s="33"/>
      <c r="D423" s="33"/>
    </row>
    <row r="424" spans="1:4" x14ac:dyDescent="0.25">
      <c r="A424" s="69"/>
      <c r="B424" s="33"/>
      <c r="C424" s="33"/>
      <c r="D424" s="33"/>
    </row>
    <row r="425" spans="1:4" x14ac:dyDescent="0.25">
      <c r="A425" s="69"/>
      <c r="B425" s="33"/>
      <c r="C425" s="33"/>
      <c r="D425" s="33"/>
    </row>
    <row r="426" spans="1:4" x14ac:dyDescent="0.25">
      <c r="A426" s="69"/>
      <c r="B426" s="33"/>
      <c r="C426" s="33"/>
      <c r="D426" s="33"/>
    </row>
    <row r="427" spans="1:4" x14ac:dyDescent="0.25">
      <c r="A427" s="69"/>
      <c r="B427" s="33"/>
      <c r="C427" s="33"/>
      <c r="D427" s="33"/>
    </row>
    <row r="428" spans="1:4" x14ac:dyDescent="0.25">
      <c r="A428" s="69"/>
      <c r="B428" s="33"/>
      <c r="C428" s="33"/>
      <c r="D428" s="33"/>
    </row>
    <row r="429" spans="1:4" x14ac:dyDescent="0.25">
      <c r="A429" s="69"/>
      <c r="B429" s="33"/>
      <c r="C429" s="33"/>
      <c r="D429" s="33"/>
    </row>
    <row r="430" spans="1:4" x14ac:dyDescent="0.25">
      <c r="A430" s="69"/>
      <c r="B430" s="33"/>
      <c r="C430" s="33"/>
      <c r="D430" s="33"/>
    </row>
    <row r="431" spans="1:4" x14ac:dyDescent="0.25">
      <c r="A431" s="69"/>
      <c r="B431" s="33"/>
      <c r="C431" s="33"/>
      <c r="D431" s="33"/>
    </row>
    <row r="432" spans="1:4" x14ac:dyDescent="0.25">
      <c r="A432" s="69"/>
      <c r="B432" s="33"/>
      <c r="C432" s="33"/>
      <c r="D432" s="33"/>
    </row>
    <row r="433" spans="1:4" x14ac:dyDescent="0.25">
      <c r="A433" s="69"/>
      <c r="B433" s="33"/>
      <c r="C433" s="33"/>
      <c r="D433" s="33"/>
    </row>
    <row r="434" spans="1:4" x14ac:dyDescent="0.25">
      <c r="A434" s="69"/>
      <c r="B434" s="33"/>
      <c r="C434" s="33"/>
      <c r="D434" s="33"/>
    </row>
    <row r="435" spans="1:4" x14ac:dyDescent="0.25">
      <c r="A435" s="69"/>
      <c r="B435" s="33"/>
      <c r="C435" s="33"/>
      <c r="D435" s="33"/>
    </row>
    <row r="436" spans="1:4" x14ac:dyDescent="0.25">
      <c r="A436" s="69"/>
      <c r="B436" s="33"/>
      <c r="C436" s="33"/>
      <c r="D436" s="33"/>
    </row>
    <row r="437" spans="1:4" x14ac:dyDescent="0.25">
      <c r="A437" s="69"/>
      <c r="B437" s="33"/>
      <c r="C437" s="33"/>
      <c r="D437" s="33"/>
    </row>
    <row r="438" spans="1:4" x14ac:dyDescent="0.25">
      <c r="A438" s="69"/>
      <c r="B438" s="33"/>
      <c r="C438" s="33"/>
      <c r="D438" s="33"/>
    </row>
    <row r="439" spans="1:4" x14ac:dyDescent="0.25">
      <c r="A439" s="69"/>
      <c r="B439" s="33"/>
      <c r="C439" s="33"/>
      <c r="D439" s="33"/>
    </row>
    <row r="440" spans="1:4" x14ac:dyDescent="0.25">
      <c r="A440" s="69"/>
      <c r="B440" s="33"/>
      <c r="C440" s="33"/>
      <c r="D440" s="33"/>
    </row>
    <row r="441" spans="1:4" x14ac:dyDescent="0.25">
      <c r="A441" s="69"/>
      <c r="B441" s="33"/>
      <c r="C441" s="33"/>
      <c r="D441" s="33"/>
    </row>
    <row r="442" spans="1:4" x14ac:dyDescent="0.25">
      <c r="A442" s="69"/>
      <c r="B442" s="33"/>
      <c r="C442" s="33"/>
      <c r="D442" s="33"/>
    </row>
    <row r="443" spans="1:4" x14ac:dyDescent="0.25">
      <c r="A443" s="69"/>
      <c r="B443" s="33"/>
      <c r="C443" s="33"/>
      <c r="D443" s="33"/>
    </row>
    <row r="444" spans="1:4" x14ac:dyDescent="0.25">
      <c r="A444" s="69"/>
      <c r="B444" s="33"/>
      <c r="C444" s="33"/>
      <c r="D444" s="33"/>
    </row>
    <row r="445" spans="1:4" x14ac:dyDescent="0.25">
      <c r="A445" s="69"/>
      <c r="B445" s="33"/>
      <c r="C445" s="33"/>
      <c r="D445" s="33"/>
    </row>
    <row r="446" spans="1:4" x14ac:dyDescent="0.25">
      <c r="A446" s="69"/>
      <c r="B446" s="33"/>
      <c r="C446" s="33"/>
      <c r="D446" s="33"/>
    </row>
    <row r="447" spans="1:4" x14ac:dyDescent="0.25">
      <c r="A447" s="69"/>
      <c r="B447" s="33"/>
      <c r="C447" s="33"/>
      <c r="D447" s="33"/>
    </row>
    <row r="448" spans="1:4" x14ac:dyDescent="0.25">
      <c r="A448" s="69"/>
      <c r="B448" s="33"/>
      <c r="C448" s="33"/>
      <c r="D448" s="33"/>
    </row>
    <row r="449" spans="1:4" x14ac:dyDescent="0.25">
      <c r="A449" s="69"/>
      <c r="B449" s="33"/>
      <c r="C449" s="33"/>
      <c r="D449" s="33"/>
    </row>
    <row r="450" spans="1:4" x14ac:dyDescent="0.25">
      <c r="A450" s="69"/>
      <c r="B450" s="33"/>
      <c r="C450" s="33"/>
      <c r="D450" s="33"/>
    </row>
    <row r="451" spans="1:4" x14ac:dyDescent="0.25">
      <c r="A451" s="69"/>
      <c r="B451" s="33"/>
      <c r="C451" s="33"/>
      <c r="D451" s="33"/>
    </row>
    <row r="452" spans="1:4" x14ac:dyDescent="0.25">
      <c r="A452" s="69"/>
      <c r="B452" s="33"/>
      <c r="C452" s="33"/>
      <c r="D452" s="33"/>
    </row>
    <row r="453" spans="1:4" x14ac:dyDescent="0.25">
      <c r="A453" s="69"/>
      <c r="B453" s="33"/>
      <c r="C453" s="33"/>
      <c r="D453" s="33"/>
    </row>
    <row r="454" spans="1:4" x14ac:dyDescent="0.25">
      <c r="A454" s="69"/>
      <c r="B454" s="33"/>
      <c r="C454" s="33"/>
      <c r="D454" s="33"/>
    </row>
    <row r="455" spans="1:4" x14ac:dyDescent="0.25">
      <c r="A455" s="69"/>
      <c r="B455" s="33"/>
      <c r="C455" s="33"/>
      <c r="D455" s="33"/>
    </row>
    <row r="456" spans="1:4" x14ac:dyDescent="0.25">
      <c r="A456" s="69"/>
      <c r="B456" s="33"/>
      <c r="C456" s="33"/>
      <c r="D456" s="33"/>
    </row>
    <row r="457" spans="1:4" x14ac:dyDescent="0.25">
      <c r="A457" s="69"/>
      <c r="B457" s="33"/>
      <c r="C457" s="33"/>
      <c r="D457" s="33"/>
    </row>
    <row r="458" spans="1:4" x14ac:dyDescent="0.25">
      <c r="A458" s="69"/>
      <c r="B458" s="33"/>
      <c r="C458" s="33"/>
      <c r="D458" s="33"/>
    </row>
    <row r="459" spans="1:4" x14ac:dyDescent="0.25">
      <c r="A459" s="69"/>
      <c r="B459" s="33"/>
      <c r="C459" s="33"/>
      <c r="D459" s="33"/>
    </row>
    <row r="460" spans="1:4" x14ac:dyDescent="0.25">
      <c r="A460" s="69"/>
      <c r="B460" s="33"/>
      <c r="C460" s="33"/>
      <c r="D460" s="33"/>
    </row>
    <row r="461" spans="1:4" x14ac:dyDescent="0.25">
      <c r="A461" s="69"/>
      <c r="B461" s="33"/>
      <c r="C461" s="33"/>
      <c r="D461" s="33"/>
    </row>
    <row r="462" spans="1:4" x14ac:dyDescent="0.25">
      <c r="A462" s="69"/>
      <c r="B462" s="33"/>
      <c r="C462" s="33"/>
      <c r="D462" s="33"/>
    </row>
    <row r="463" spans="1:4" x14ac:dyDescent="0.25">
      <c r="A463" s="69"/>
      <c r="B463" s="33"/>
      <c r="C463" s="33"/>
      <c r="D463" s="33"/>
    </row>
    <row r="464" spans="1:4" x14ac:dyDescent="0.25">
      <c r="A464" s="69"/>
      <c r="B464" s="33"/>
      <c r="C464" s="33"/>
      <c r="D464" s="33"/>
    </row>
    <row r="465" spans="1:4" x14ac:dyDescent="0.25">
      <c r="A465" s="69"/>
      <c r="B465" s="33"/>
      <c r="C465" s="33"/>
      <c r="D465" s="33"/>
    </row>
    <row r="466" spans="1:4" x14ac:dyDescent="0.25">
      <c r="A466" s="69"/>
      <c r="B466" s="33"/>
      <c r="C466" s="33"/>
      <c r="D466" s="33"/>
    </row>
    <row r="467" spans="1:4" x14ac:dyDescent="0.25">
      <c r="A467" s="69"/>
      <c r="B467" s="33"/>
      <c r="C467" s="33"/>
      <c r="D467" s="33"/>
    </row>
    <row r="468" spans="1:4" x14ac:dyDescent="0.25">
      <c r="A468" s="69"/>
      <c r="B468" s="33"/>
      <c r="C468" s="33"/>
      <c r="D468" s="33"/>
    </row>
    <row r="469" spans="1:4" x14ac:dyDescent="0.25">
      <c r="A469" s="69"/>
      <c r="B469" s="33"/>
      <c r="C469" s="33"/>
      <c r="D469" s="33"/>
    </row>
    <row r="470" spans="1:4" x14ac:dyDescent="0.25">
      <c r="A470" s="69"/>
      <c r="B470" s="33"/>
      <c r="C470" s="33"/>
      <c r="D470" s="33"/>
    </row>
    <row r="471" spans="1:4" x14ac:dyDescent="0.25">
      <c r="A471" s="69"/>
      <c r="B471" s="33"/>
      <c r="C471" s="33"/>
      <c r="D471" s="33"/>
    </row>
    <row r="472" spans="1:4" x14ac:dyDescent="0.25">
      <c r="A472" s="69"/>
      <c r="B472" s="33"/>
      <c r="C472" s="33"/>
      <c r="D472" s="33"/>
    </row>
    <row r="473" spans="1:4" x14ac:dyDescent="0.25">
      <c r="A473" s="69"/>
      <c r="B473" s="33"/>
      <c r="C473" s="33"/>
      <c r="D473" s="33"/>
    </row>
    <row r="474" spans="1:4" x14ac:dyDescent="0.25">
      <c r="A474" s="69"/>
      <c r="B474" s="33"/>
      <c r="C474" s="33"/>
      <c r="D474" s="33"/>
    </row>
    <row r="475" spans="1:4" x14ac:dyDescent="0.25">
      <c r="A475" s="69"/>
      <c r="B475" s="33"/>
      <c r="C475" s="33"/>
      <c r="D475" s="33"/>
    </row>
    <row r="476" spans="1:4" x14ac:dyDescent="0.25">
      <c r="A476" s="69"/>
      <c r="B476" s="33"/>
      <c r="C476" s="33"/>
      <c r="D476" s="33"/>
    </row>
    <row r="477" spans="1:4" x14ac:dyDescent="0.25">
      <c r="A477" s="69"/>
      <c r="B477" s="33"/>
      <c r="C477" s="33"/>
      <c r="D477" s="33"/>
    </row>
    <row r="478" spans="1:4" x14ac:dyDescent="0.25">
      <c r="A478" s="69"/>
      <c r="B478" s="33"/>
      <c r="C478" s="33"/>
      <c r="D478" s="33"/>
    </row>
    <row r="479" spans="1:4" x14ac:dyDescent="0.25">
      <c r="A479" s="69"/>
      <c r="B479" s="33"/>
      <c r="C479" s="33"/>
      <c r="D479" s="33"/>
    </row>
    <row r="480" spans="1:4" x14ac:dyDescent="0.25">
      <c r="A480" s="69"/>
      <c r="B480" s="33"/>
      <c r="C480" s="33"/>
      <c r="D480" s="33"/>
    </row>
    <row r="481" spans="1:4" x14ac:dyDescent="0.25">
      <c r="A481" s="69"/>
      <c r="B481" s="33"/>
      <c r="C481" s="33"/>
      <c r="D481" s="33"/>
    </row>
    <row r="482" spans="1:4" x14ac:dyDescent="0.25">
      <c r="A482" s="69"/>
      <c r="B482" s="33"/>
      <c r="C482" s="33"/>
      <c r="D482" s="33"/>
    </row>
    <row r="483" spans="1:4" x14ac:dyDescent="0.25">
      <c r="A483" s="69"/>
      <c r="B483" s="33"/>
      <c r="C483" s="33"/>
      <c r="D483" s="33"/>
    </row>
    <row r="484" spans="1:4" x14ac:dyDescent="0.25">
      <c r="A484" s="69"/>
      <c r="B484" s="33"/>
      <c r="C484" s="33"/>
      <c r="D484" s="33"/>
    </row>
    <row r="485" spans="1:4" x14ac:dyDescent="0.25">
      <c r="A485" s="69"/>
      <c r="B485" s="33"/>
      <c r="C485" s="33"/>
      <c r="D485" s="33"/>
    </row>
    <row r="486" spans="1:4" x14ac:dyDescent="0.25">
      <c r="A486" s="69"/>
      <c r="B486" s="33"/>
      <c r="C486" s="33"/>
      <c r="D486" s="33"/>
    </row>
    <row r="487" spans="1:4" x14ac:dyDescent="0.25">
      <c r="A487" s="69"/>
      <c r="B487" s="33"/>
      <c r="C487" s="33"/>
      <c r="D487" s="33"/>
    </row>
    <row r="488" spans="1:4" x14ac:dyDescent="0.25">
      <c r="A488" s="69"/>
      <c r="B488" s="33"/>
      <c r="C488" s="33"/>
      <c r="D488" s="33"/>
    </row>
    <row r="489" spans="1:4" x14ac:dyDescent="0.25">
      <c r="A489" s="69"/>
      <c r="B489" s="33"/>
      <c r="C489" s="33"/>
      <c r="D489" s="33"/>
    </row>
    <row r="490" spans="1:4" x14ac:dyDescent="0.25">
      <c r="A490" s="69"/>
      <c r="B490" s="33"/>
      <c r="C490" s="33"/>
      <c r="D490" s="33"/>
    </row>
    <row r="491" spans="1:4" x14ac:dyDescent="0.25">
      <c r="A491" s="69"/>
      <c r="B491" s="33"/>
      <c r="C491" s="33"/>
      <c r="D491" s="33"/>
    </row>
    <row r="492" spans="1:4" x14ac:dyDescent="0.25">
      <c r="A492" s="69"/>
      <c r="B492" s="33"/>
      <c r="C492" s="33"/>
      <c r="D492" s="33"/>
    </row>
    <row r="493" spans="1:4" x14ac:dyDescent="0.25">
      <c r="A493" s="69"/>
      <c r="B493" s="33"/>
      <c r="C493" s="33"/>
      <c r="D493" s="33"/>
    </row>
    <row r="494" spans="1:4" x14ac:dyDescent="0.25">
      <c r="A494" s="69"/>
      <c r="B494" s="33"/>
      <c r="C494" s="33"/>
      <c r="D494" s="33"/>
    </row>
    <row r="495" spans="1:4" x14ac:dyDescent="0.25">
      <c r="A495" s="69"/>
      <c r="B495" s="33"/>
      <c r="C495" s="33"/>
      <c r="D495" s="33"/>
    </row>
    <row r="496" spans="1:4" x14ac:dyDescent="0.25">
      <c r="A496" s="69"/>
      <c r="B496" s="33"/>
      <c r="C496" s="33"/>
      <c r="D496" s="33"/>
    </row>
    <row r="497" spans="1:4" x14ac:dyDescent="0.25">
      <c r="A497" s="69"/>
      <c r="B497" s="33"/>
      <c r="C497" s="33"/>
      <c r="D497" s="33"/>
    </row>
    <row r="498" spans="1:4" x14ac:dyDescent="0.25">
      <c r="A498" s="69"/>
      <c r="B498" s="33"/>
      <c r="C498" s="33"/>
      <c r="D498" s="33"/>
    </row>
    <row r="499" spans="1:4" x14ac:dyDescent="0.25">
      <c r="A499" s="69"/>
      <c r="B499" s="33"/>
      <c r="C499" s="33"/>
      <c r="D499" s="33"/>
    </row>
    <row r="500" spans="1:4" x14ac:dyDescent="0.25">
      <c r="A500" s="69"/>
      <c r="B500" s="33"/>
      <c r="C500" s="33"/>
      <c r="D500" s="33"/>
    </row>
    <row r="501" spans="1:4" x14ac:dyDescent="0.25">
      <c r="A501" s="69"/>
      <c r="B501" s="33"/>
      <c r="C501" s="33"/>
      <c r="D501" s="33"/>
    </row>
    <row r="502" spans="1:4" x14ac:dyDescent="0.25">
      <c r="A502" s="69"/>
      <c r="B502" s="33"/>
      <c r="C502" s="33"/>
      <c r="D502" s="33"/>
    </row>
    <row r="503" spans="1:4" x14ac:dyDescent="0.25">
      <c r="A503" s="69"/>
      <c r="B503" s="33"/>
      <c r="C503" s="33"/>
      <c r="D503" s="33"/>
    </row>
    <row r="504" spans="1:4" x14ac:dyDescent="0.25">
      <c r="A504" s="69"/>
      <c r="B504" s="33"/>
      <c r="C504" s="33"/>
      <c r="D504" s="33"/>
    </row>
    <row r="505" spans="1:4" x14ac:dyDescent="0.25">
      <c r="A505" s="69"/>
      <c r="B505" s="33"/>
      <c r="C505" s="33"/>
      <c r="D505" s="33"/>
    </row>
    <row r="506" spans="1:4" x14ac:dyDescent="0.25">
      <c r="A506" s="69"/>
      <c r="B506" s="33"/>
      <c r="C506" s="33"/>
      <c r="D506" s="33"/>
    </row>
    <row r="507" spans="1:4" x14ac:dyDescent="0.25">
      <c r="A507" s="69"/>
      <c r="B507" s="33"/>
      <c r="C507" s="33"/>
      <c r="D507" s="33"/>
    </row>
    <row r="508" spans="1:4" x14ac:dyDescent="0.25">
      <c r="A508" s="69"/>
      <c r="B508" s="33"/>
      <c r="C508" s="33"/>
      <c r="D508" s="33"/>
    </row>
    <row r="509" spans="1:4" x14ac:dyDescent="0.25">
      <c r="A509" s="69"/>
      <c r="B509" s="33"/>
      <c r="C509" s="33"/>
      <c r="D509" s="33"/>
    </row>
    <row r="510" spans="1:4" x14ac:dyDescent="0.25">
      <c r="A510" s="69"/>
      <c r="B510" s="33"/>
      <c r="C510" s="33"/>
      <c r="D510" s="33"/>
    </row>
    <row r="511" spans="1:4" x14ac:dyDescent="0.25">
      <c r="A511" s="69"/>
      <c r="B511" s="33"/>
      <c r="C511" s="33"/>
      <c r="D511" s="33"/>
    </row>
    <row r="512" spans="1:4" x14ac:dyDescent="0.25">
      <c r="A512" s="69"/>
      <c r="B512" s="33"/>
      <c r="C512" s="33"/>
      <c r="D512" s="33"/>
    </row>
    <row r="513" spans="1:4" x14ac:dyDescent="0.25">
      <c r="A513" s="69"/>
      <c r="B513" s="33"/>
      <c r="C513" s="33"/>
      <c r="D513" s="33"/>
    </row>
    <row r="514" spans="1:4" x14ac:dyDescent="0.25">
      <c r="A514" s="69"/>
      <c r="B514" s="33"/>
      <c r="C514" s="33"/>
      <c r="D514" s="33"/>
    </row>
    <row r="515" spans="1:4" x14ac:dyDescent="0.25">
      <c r="A515" s="69"/>
      <c r="B515" s="33"/>
      <c r="C515" s="33"/>
      <c r="D515" s="33"/>
    </row>
    <row r="516" spans="1:4" x14ac:dyDescent="0.25">
      <c r="A516" s="69"/>
      <c r="B516" s="33"/>
      <c r="C516" s="33"/>
      <c r="D516" s="33"/>
    </row>
    <row r="517" spans="1:4" x14ac:dyDescent="0.25">
      <c r="A517" s="69"/>
      <c r="B517" s="33"/>
      <c r="C517" s="33"/>
      <c r="D517" s="33"/>
    </row>
    <row r="518" spans="1:4" x14ac:dyDescent="0.25">
      <c r="A518" s="69"/>
      <c r="B518" s="33"/>
      <c r="C518" s="33"/>
      <c r="D518" s="33"/>
    </row>
    <row r="519" spans="1:4" x14ac:dyDescent="0.25">
      <c r="A519" s="69"/>
      <c r="B519" s="33"/>
      <c r="C519" s="33"/>
      <c r="D519" s="33"/>
    </row>
    <row r="520" spans="1:4" x14ac:dyDescent="0.25">
      <c r="A520" s="69"/>
      <c r="B520" s="33"/>
      <c r="C520" s="33"/>
      <c r="D520" s="33"/>
    </row>
    <row r="521" spans="1:4" x14ac:dyDescent="0.25">
      <c r="A521" s="69"/>
      <c r="B521" s="33"/>
      <c r="C521" s="33"/>
      <c r="D521" s="33"/>
    </row>
    <row r="522" spans="1:4" x14ac:dyDescent="0.25">
      <c r="A522" s="69"/>
      <c r="B522" s="33"/>
      <c r="C522" s="33"/>
      <c r="D522" s="33"/>
    </row>
    <row r="523" spans="1:4" x14ac:dyDescent="0.25">
      <c r="A523" s="69"/>
      <c r="B523" s="33"/>
      <c r="C523" s="33"/>
      <c r="D523" s="33"/>
    </row>
    <row r="524" spans="1:4" x14ac:dyDescent="0.25">
      <c r="A524" s="69"/>
      <c r="B524" s="33"/>
      <c r="C524" s="33"/>
      <c r="D524" s="33"/>
    </row>
    <row r="525" spans="1:4" x14ac:dyDescent="0.25">
      <c r="A525" s="69"/>
      <c r="B525" s="33"/>
      <c r="C525" s="33"/>
      <c r="D525" s="33"/>
    </row>
    <row r="526" spans="1:4" x14ac:dyDescent="0.25">
      <c r="A526" s="69"/>
      <c r="B526" s="33"/>
      <c r="C526" s="33"/>
      <c r="D526" s="33"/>
    </row>
    <row r="527" spans="1:4" x14ac:dyDescent="0.25">
      <c r="A527" s="69"/>
      <c r="B527" s="33"/>
      <c r="C527" s="33"/>
      <c r="D527" s="33"/>
    </row>
    <row r="528" spans="1:4" x14ac:dyDescent="0.25">
      <c r="A528" s="69"/>
      <c r="B528" s="33"/>
      <c r="C528" s="33"/>
      <c r="D528" s="33"/>
    </row>
    <row r="529" spans="1:4" x14ac:dyDescent="0.25">
      <c r="A529" s="69"/>
      <c r="B529" s="33"/>
      <c r="C529" s="33"/>
      <c r="D529" s="33"/>
    </row>
    <row r="530" spans="1:4" x14ac:dyDescent="0.25">
      <c r="A530" s="69"/>
      <c r="B530" s="33"/>
      <c r="C530" s="33"/>
      <c r="D530" s="33"/>
    </row>
    <row r="531" spans="1:4" x14ac:dyDescent="0.25">
      <c r="A531" s="69"/>
      <c r="B531" s="33"/>
      <c r="C531" s="33"/>
      <c r="D531" s="33"/>
    </row>
    <row r="532" spans="1:4" x14ac:dyDescent="0.25">
      <c r="A532" s="69"/>
      <c r="B532" s="33"/>
      <c r="C532" s="33"/>
      <c r="D532" s="33"/>
    </row>
    <row r="533" spans="1:4" x14ac:dyDescent="0.25">
      <c r="A533" s="69"/>
      <c r="B533" s="33"/>
      <c r="C533" s="33"/>
      <c r="D533" s="33"/>
    </row>
    <row r="534" spans="1:4" x14ac:dyDescent="0.25">
      <c r="A534" s="69"/>
      <c r="B534" s="33"/>
      <c r="C534" s="33"/>
      <c r="D534" s="33"/>
    </row>
    <row r="535" spans="1:4" x14ac:dyDescent="0.25">
      <c r="A535" s="69"/>
      <c r="B535" s="33"/>
      <c r="C535" s="33"/>
      <c r="D535" s="33"/>
    </row>
    <row r="536" spans="1:4" x14ac:dyDescent="0.25">
      <c r="A536" s="69"/>
      <c r="B536" s="33"/>
      <c r="C536" s="33"/>
      <c r="D536" s="33"/>
    </row>
    <row r="537" spans="1:4" x14ac:dyDescent="0.25">
      <c r="A537" s="69"/>
      <c r="B537" s="33"/>
      <c r="C537" s="33"/>
      <c r="D537" s="33"/>
    </row>
    <row r="538" spans="1:4" x14ac:dyDescent="0.25">
      <c r="A538" s="69"/>
      <c r="B538" s="33"/>
      <c r="C538" s="33"/>
      <c r="D538" s="33"/>
    </row>
    <row r="539" spans="1:4" x14ac:dyDescent="0.25">
      <c r="A539" s="69"/>
      <c r="B539" s="33"/>
      <c r="C539" s="33"/>
      <c r="D539" s="33"/>
    </row>
    <row r="540" spans="1:4" x14ac:dyDescent="0.25">
      <c r="A540" s="69"/>
      <c r="B540" s="33"/>
      <c r="C540" s="33"/>
      <c r="D540" s="33"/>
    </row>
    <row r="541" spans="1:4" x14ac:dyDescent="0.25">
      <c r="A541" s="69"/>
      <c r="B541" s="33"/>
      <c r="C541" s="33"/>
      <c r="D541" s="33"/>
    </row>
    <row r="542" spans="1:4" x14ac:dyDescent="0.25">
      <c r="A542" s="69"/>
      <c r="B542" s="33"/>
      <c r="C542" s="33"/>
      <c r="D542" s="33"/>
    </row>
    <row r="543" spans="1:4" x14ac:dyDescent="0.25">
      <c r="A543" s="69"/>
      <c r="B543" s="33"/>
      <c r="C543" s="33"/>
      <c r="D543" s="33"/>
    </row>
    <row r="544" spans="1:4" x14ac:dyDescent="0.25">
      <c r="A544" s="69"/>
      <c r="B544" s="33"/>
      <c r="C544" s="33"/>
      <c r="D544" s="33"/>
    </row>
    <row r="545" spans="1:4" x14ac:dyDescent="0.25">
      <c r="A545" s="69"/>
      <c r="B545" s="33"/>
      <c r="C545" s="33"/>
      <c r="D545" s="33"/>
    </row>
    <row r="546" spans="1:4" x14ac:dyDescent="0.25">
      <c r="A546" s="69"/>
      <c r="B546" s="33"/>
      <c r="C546" s="33"/>
      <c r="D546" s="33"/>
    </row>
    <row r="547" spans="1:4" x14ac:dyDescent="0.25">
      <c r="A547" s="69"/>
      <c r="B547" s="33"/>
      <c r="C547" s="33"/>
      <c r="D547" s="33"/>
    </row>
    <row r="548" spans="1:4" x14ac:dyDescent="0.25">
      <c r="A548" s="69"/>
      <c r="B548" s="33"/>
      <c r="C548" s="33"/>
      <c r="D548" s="33"/>
    </row>
    <row r="549" spans="1:4" x14ac:dyDescent="0.25">
      <c r="A549" s="69"/>
      <c r="B549" s="33"/>
      <c r="C549" s="33"/>
      <c r="D549" s="33"/>
    </row>
    <row r="550" spans="1:4" x14ac:dyDescent="0.25">
      <c r="A550" s="69"/>
      <c r="B550" s="33"/>
      <c r="C550" s="33"/>
      <c r="D550" s="33"/>
    </row>
    <row r="551" spans="1:4" x14ac:dyDescent="0.25">
      <c r="A551" s="69"/>
      <c r="B551" s="33"/>
      <c r="C551" s="33"/>
      <c r="D551" s="33"/>
    </row>
    <row r="552" spans="1:4" x14ac:dyDescent="0.25">
      <c r="A552" s="69"/>
      <c r="B552" s="33"/>
      <c r="C552" s="33"/>
      <c r="D552" s="33"/>
    </row>
    <row r="553" spans="1:4" x14ac:dyDescent="0.25">
      <c r="A553" s="69"/>
      <c r="B553" s="33"/>
      <c r="C553" s="33"/>
      <c r="D553" s="33"/>
    </row>
    <row r="554" spans="1:4" x14ac:dyDescent="0.25">
      <c r="A554" s="69"/>
      <c r="B554" s="33"/>
      <c r="C554" s="33"/>
      <c r="D554" s="33"/>
    </row>
    <row r="555" spans="1:4" x14ac:dyDescent="0.25">
      <c r="A555" s="69"/>
      <c r="B555" s="33"/>
      <c r="C555" s="33"/>
      <c r="D555" s="33"/>
    </row>
    <row r="556" spans="1:4" x14ac:dyDescent="0.25">
      <c r="A556" s="69"/>
      <c r="B556" s="33"/>
      <c r="C556" s="33"/>
      <c r="D556" s="33"/>
    </row>
    <row r="557" spans="1:4" x14ac:dyDescent="0.25">
      <c r="A557" s="69"/>
      <c r="B557" s="33"/>
      <c r="C557" s="33"/>
      <c r="D557" s="33"/>
    </row>
    <row r="558" spans="1:4" x14ac:dyDescent="0.25">
      <c r="A558" s="69"/>
      <c r="B558" s="33"/>
      <c r="C558" s="33"/>
      <c r="D558" s="33"/>
    </row>
    <row r="559" spans="1:4" x14ac:dyDescent="0.25">
      <c r="A559" s="69"/>
      <c r="B559" s="33"/>
      <c r="C559" s="33"/>
      <c r="D559" s="33"/>
    </row>
    <row r="560" spans="1:4" x14ac:dyDescent="0.25">
      <c r="A560" s="69"/>
      <c r="B560" s="33"/>
      <c r="C560" s="33"/>
      <c r="D560" s="33"/>
    </row>
    <row r="561" spans="1:4" x14ac:dyDescent="0.25">
      <c r="A561" s="69"/>
      <c r="B561" s="33"/>
      <c r="C561" s="33"/>
      <c r="D561" s="33"/>
    </row>
    <row r="562" spans="1:4" x14ac:dyDescent="0.25">
      <c r="A562" s="69"/>
      <c r="B562" s="33"/>
      <c r="C562" s="33"/>
      <c r="D562" s="33"/>
    </row>
    <row r="563" spans="1:4" x14ac:dyDescent="0.25">
      <c r="A563" s="69"/>
      <c r="B563" s="33"/>
      <c r="C563" s="33"/>
      <c r="D563" s="33"/>
    </row>
    <row r="564" spans="1:4" x14ac:dyDescent="0.25">
      <c r="A564" s="69"/>
      <c r="B564" s="33"/>
      <c r="C564" s="33"/>
      <c r="D564" s="33"/>
    </row>
    <row r="565" spans="1:4" x14ac:dyDescent="0.25">
      <c r="A565" s="69"/>
      <c r="B565" s="33"/>
      <c r="C565" s="33"/>
      <c r="D565" s="33"/>
    </row>
    <row r="566" spans="1:4" x14ac:dyDescent="0.25">
      <c r="A566" s="69"/>
      <c r="B566" s="33"/>
      <c r="C566" s="33"/>
      <c r="D566" s="33"/>
    </row>
    <row r="567" spans="1:4" x14ac:dyDescent="0.25">
      <c r="A567" s="69"/>
      <c r="B567" s="33"/>
      <c r="C567" s="33"/>
      <c r="D567" s="33"/>
    </row>
    <row r="568" spans="1:4" x14ac:dyDescent="0.25">
      <c r="A568" s="69"/>
      <c r="B568" s="33"/>
      <c r="C568" s="33"/>
      <c r="D568" s="33"/>
    </row>
    <row r="569" spans="1:4" x14ac:dyDescent="0.25">
      <c r="A569" s="69"/>
      <c r="B569" s="33"/>
      <c r="C569" s="33"/>
      <c r="D569" s="33"/>
    </row>
    <row r="570" spans="1:4" x14ac:dyDescent="0.25">
      <c r="A570" s="69"/>
      <c r="B570" s="33"/>
      <c r="C570" s="33"/>
      <c r="D570" s="33"/>
    </row>
    <row r="571" spans="1:4" x14ac:dyDescent="0.25">
      <c r="A571" s="69"/>
      <c r="B571" s="33"/>
      <c r="C571" s="33"/>
      <c r="D571" s="33"/>
    </row>
    <row r="572" spans="1:4" x14ac:dyDescent="0.25">
      <c r="A572" s="69"/>
      <c r="B572" s="33"/>
      <c r="C572" s="33"/>
      <c r="D572" s="33"/>
    </row>
    <row r="573" spans="1:4" x14ac:dyDescent="0.25">
      <c r="A573" s="69"/>
      <c r="B573" s="33"/>
      <c r="C573" s="33"/>
      <c r="D573" s="33"/>
    </row>
    <row r="574" spans="1:4" x14ac:dyDescent="0.25">
      <c r="A574" s="69"/>
      <c r="B574" s="33"/>
      <c r="C574" s="33"/>
      <c r="D574" s="33"/>
    </row>
    <row r="575" spans="1:4" x14ac:dyDescent="0.25">
      <c r="A575" s="69"/>
      <c r="B575" s="33"/>
      <c r="C575" s="33"/>
      <c r="D575" s="33"/>
    </row>
    <row r="576" spans="1:4" x14ac:dyDescent="0.25">
      <c r="A576" s="69"/>
      <c r="B576" s="33"/>
      <c r="C576" s="33"/>
      <c r="D576" s="33"/>
    </row>
    <row r="577" spans="1:4" x14ac:dyDescent="0.25">
      <c r="A577" s="69"/>
      <c r="B577" s="33"/>
      <c r="C577" s="33"/>
      <c r="D577" s="33"/>
    </row>
    <row r="578" spans="1:4" x14ac:dyDescent="0.25">
      <c r="A578" s="69"/>
      <c r="B578" s="33"/>
      <c r="C578" s="33"/>
      <c r="D578" s="33"/>
    </row>
    <row r="579" spans="1:4" x14ac:dyDescent="0.25">
      <c r="A579" s="69"/>
      <c r="B579" s="33"/>
      <c r="C579" s="33"/>
      <c r="D579" s="33"/>
    </row>
    <row r="580" spans="1:4" x14ac:dyDescent="0.25">
      <c r="A580" s="69"/>
      <c r="B580" s="33"/>
      <c r="C580" s="33"/>
      <c r="D580" s="33"/>
    </row>
    <row r="581" spans="1:4" x14ac:dyDescent="0.25">
      <c r="A581" s="69"/>
      <c r="B581" s="33"/>
      <c r="C581" s="33"/>
      <c r="D581" s="33"/>
    </row>
    <row r="582" spans="1:4" x14ac:dyDescent="0.25">
      <c r="A582" s="69"/>
      <c r="B582" s="33"/>
      <c r="C582" s="33"/>
      <c r="D582" s="33"/>
    </row>
    <row r="583" spans="1:4" x14ac:dyDescent="0.25">
      <c r="A583" s="69"/>
      <c r="B583" s="33"/>
      <c r="C583" s="33"/>
      <c r="D583" s="33"/>
    </row>
    <row r="584" spans="1:4" x14ac:dyDescent="0.25">
      <c r="A584" s="69"/>
      <c r="B584" s="33"/>
      <c r="C584" s="33"/>
      <c r="D584" s="33"/>
    </row>
    <row r="585" spans="1:4" x14ac:dyDescent="0.25">
      <c r="A585" s="69"/>
      <c r="B585" s="33"/>
      <c r="C585" s="33"/>
      <c r="D585" s="33"/>
    </row>
    <row r="586" spans="1:4" x14ac:dyDescent="0.25">
      <c r="A586" s="69"/>
      <c r="B586" s="33"/>
      <c r="C586" s="33"/>
      <c r="D586" s="33"/>
    </row>
    <row r="587" spans="1:4" x14ac:dyDescent="0.25">
      <c r="A587" s="69"/>
      <c r="B587" s="33"/>
      <c r="C587" s="33"/>
      <c r="D587" s="33"/>
    </row>
    <row r="588" spans="1:4" x14ac:dyDescent="0.25">
      <c r="A588" s="69"/>
      <c r="B588" s="33"/>
      <c r="C588" s="33"/>
      <c r="D588" s="33"/>
    </row>
    <row r="589" spans="1:4" x14ac:dyDescent="0.25">
      <c r="A589" s="69"/>
      <c r="B589" s="33"/>
      <c r="C589" s="33"/>
      <c r="D589" s="33"/>
    </row>
    <row r="590" spans="1:4" x14ac:dyDescent="0.25">
      <c r="A590" s="69"/>
      <c r="B590" s="33"/>
      <c r="C590" s="33"/>
      <c r="D590" s="33"/>
    </row>
    <row r="591" spans="1:4" x14ac:dyDescent="0.25">
      <c r="A591" s="69"/>
      <c r="B591" s="33"/>
      <c r="C591" s="33"/>
      <c r="D591" s="33"/>
    </row>
    <row r="592" spans="1:4" x14ac:dyDescent="0.25">
      <c r="A592" s="69"/>
      <c r="B592" s="33"/>
      <c r="C592" s="33"/>
      <c r="D592" s="33"/>
    </row>
    <row r="593" spans="1:4" x14ac:dyDescent="0.25">
      <c r="A593" s="69"/>
      <c r="B593" s="33"/>
      <c r="C593" s="33"/>
      <c r="D593" s="33"/>
    </row>
    <row r="594" spans="1:4" x14ac:dyDescent="0.25">
      <c r="A594" s="69"/>
      <c r="B594" s="33"/>
      <c r="C594" s="33"/>
      <c r="D594" s="33"/>
    </row>
    <row r="595" spans="1:4" x14ac:dyDescent="0.25">
      <c r="A595" s="69"/>
      <c r="B595" s="33"/>
      <c r="C595" s="33"/>
      <c r="D595" s="33"/>
    </row>
    <row r="596" spans="1:4" x14ac:dyDescent="0.25">
      <c r="A596" s="69"/>
      <c r="B596" s="33"/>
      <c r="C596" s="33"/>
      <c r="D596" s="33"/>
    </row>
    <row r="597" spans="1:4" x14ac:dyDescent="0.25">
      <c r="A597" s="69"/>
      <c r="B597" s="33"/>
      <c r="C597" s="33"/>
      <c r="D597" s="33"/>
    </row>
    <row r="598" spans="1:4" x14ac:dyDescent="0.25">
      <c r="A598" s="69"/>
      <c r="B598" s="33"/>
      <c r="C598" s="33"/>
      <c r="D598" s="33"/>
    </row>
    <row r="599" spans="1:4" x14ac:dyDescent="0.25">
      <c r="A599" s="69"/>
      <c r="B599" s="33"/>
      <c r="C599" s="33"/>
      <c r="D599" s="33"/>
    </row>
    <row r="600" spans="1:4" x14ac:dyDescent="0.25">
      <c r="A600" s="69"/>
      <c r="B600" s="33"/>
      <c r="C600" s="33"/>
      <c r="D600" s="33"/>
    </row>
    <row r="601" spans="1:4" x14ac:dyDescent="0.25">
      <c r="A601" s="69"/>
      <c r="B601" s="33"/>
      <c r="C601" s="33"/>
      <c r="D601" s="33"/>
    </row>
    <row r="602" spans="1:4" x14ac:dyDescent="0.25">
      <c r="A602" s="69"/>
      <c r="B602" s="33"/>
      <c r="C602" s="33"/>
      <c r="D602" s="33"/>
    </row>
    <row r="603" spans="1:4" x14ac:dyDescent="0.25">
      <c r="A603" s="69"/>
      <c r="B603" s="33"/>
      <c r="C603" s="33"/>
      <c r="D603" s="33"/>
    </row>
    <row r="604" spans="1:4" x14ac:dyDescent="0.25">
      <c r="A604" s="69"/>
      <c r="B604" s="33"/>
      <c r="C604" s="33"/>
      <c r="D604" s="33"/>
    </row>
    <row r="605" spans="1:4" x14ac:dyDescent="0.25">
      <c r="A605" s="69"/>
      <c r="B605" s="33"/>
      <c r="C605" s="33"/>
      <c r="D605" s="33"/>
    </row>
    <row r="606" spans="1:4" x14ac:dyDescent="0.25">
      <c r="A606" s="69"/>
      <c r="B606" s="33"/>
      <c r="C606" s="33"/>
      <c r="D606" s="33"/>
    </row>
    <row r="607" spans="1:4" x14ac:dyDescent="0.25">
      <c r="A607" s="69"/>
      <c r="B607" s="33"/>
      <c r="C607" s="33"/>
      <c r="D607" s="33"/>
    </row>
    <row r="608" spans="1:4" x14ac:dyDescent="0.25">
      <c r="A608" s="69"/>
      <c r="B608" s="33"/>
      <c r="C608" s="33"/>
      <c r="D608" s="33"/>
    </row>
    <row r="609" spans="1:4" x14ac:dyDescent="0.25">
      <c r="A609" s="69"/>
      <c r="B609" s="33"/>
      <c r="C609" s="33"/>
      <c r="D609" s="33"/>
    </row>
    <row r="610" spans="1:4" x14ac:dyDescent="0.25">
      <c r="A610" s="69"/>
      <c r="B610" s="33"/>
      <c r="C610" s="33"/>
      <c r="D610" s="33"/>
    </row>
    <row r="611" spans="1:4" x14ac:dyDescent="0.25">
      <c r="A611" s="69"/>
      <c r="B611" s="33"/>
      <c r="C611" s="33"/>
      <c r="D611" s="33"/>
    </row>
    <row r="612" spans="1:4" x14ac:dyDescent="0.25">
      <c r="A612" s="69"/>
      <c r="B612" s="33"/>
      <c r="C612" s="33"/>
      <c r="D612" s="33"/>
    </row>
    <row r="613" spans="1:4" x14ac:dyDescent="0.25">
      <c r="A613" s="69"/>
      <c r="B613" s="33"/>
      <c r="C613" s="33"/>
      <c r="D613" s="33"/>
    </row>
    <row r="614" spans="1:4" x14ac:dyDescent="0.25">
      <c r="A614" s="69"/>
      <c r="B614" s="33"/>
      <c r="C614" s="33"/>
      <c r="D614" s="33"/>
    </row>
    <row r="615" spans="1:4" x14ac:dyDescent="0.25">
      <c r="A615" s="69"/>
      <c r="B615" s="33"/>
      <c r="C615" s="33"/>
      <c r="D615" s="33"/>
    </row>
    <row r="616" spans="1:4" x14ac:dyDescent="0.25">
      <c r="A616" s="69"/>
      <c r="B616" s="33"/>
      <c r="C616" s="33"/>
      <c r="D616" s="33"/>
    </row>
    <row r="617" spans="1:4" x14ac:dyDescent="0.25">
      <c r="A617" s="69"/>
      <c r="B617" s="33"/>
      <c r="C617" s="33"/>
      <c r="D617" s="33"/>
    </row>
    <row r="618" spans="1:4" x14ac:dyDescent="0.25">
      <c r="A618" s="69"/>
      <c r="B618" s="33"/>
      <c r="C618" s="33"/>
      <c r="D618" s="33"/>
    </row>
    <row r="619" spans="1:4" x14ac:dyDescent="0.25">
      <c r="A619" s="69"/>
      <c r="B619" s="33"/>
      <c r="C619" s="33"/>
      <c r="D619" s="33"/>
    </row>
    <row r="620" spans="1:4" x14ac:dyDescent="0.25">
      <c r="A620" s="69"/>
      <c r="B620" s="33"/>
      <c r="C620" s="33"/>
      <c r="D620" s="33"/>
    </row>
    <row r="621" spans="1:4" x14ac:dyDescent="0.25">
      <c r="A621" s="69"/>
      <c r="B621" s="33"/>
      <c r="C621" s="33"/>
      <c r="D621" s="33"/>
    </row>
    <row r="622" spans="1:4" x14ac:dyDescent="0.25">
      <c r="A622" s="69"/>
      <c r="B622" s="33"/>
      <c r="C622" s="33"/>
      <c r="D622" s="33"/>
    </row>
    <row r="623" spans="1:4" x14ac:dyDescent="0.25">
      <c r="A623" s="69"/>
      <c r="B623" s="33"/>
      <c r="C623" s="33"/>
      <c r="D623" s="33"/>
    </row>
    <row r="624" spans="1:4" x14ac:dyDescent="0.25">
      <c r="A624" s="69"/>
      <c r="B624" s="33"/>
      <c r="C624" s="33"/>
      <c r="D624" s="33"/>
    </row>
    <row r="625" spans="1:4" x14ac:dyDescent="0.25">
      <c r="A625" s="69"/>
      <c r="B625" s="33"/>
      <c r="C625" s="33"/>
      <c r="D625" s="33"/>
    </row>
    <row r="626" spans="1:4" x14ac:dyDescent="0.25">
      <c r="A626" s="69"/>
      <c r="B626" s="33"/>
      <c r="C626" s="33"/>
      <c r="D626" s="33"/>
    </row>
    <row r="627" spans="1:4" x14ac:dyDescent="0.25">
      <c r="A627" s="69"/>
      <c r="B627" s="33"/>
      <c r="C627" s="33"/>
      <c r="D627" s="33"/>
    </row>
    <row r="628" spans="1:4" x14ac:dyDescent="0.25">
      <c r="A628" s="69"/>
      <c r="B628" s="33"/>
      <c r="C628" s="33"/>
      <c r="D628" s="33"/>
    </row>
    <row r="629" spans="1:4" x14ac:dyDescent="0.25">
      <c r="A629" s="69"/>
      <c r="B629" s="33"/>
      <c r="C629" s="33"/>
      <c r="D629" s="33"/>
    </row>
    <row r="630" spans="1:4" x14ac:dyDescent="0.25">
      <c r="A630" s="69"/>
      <c r="B630" s="33"/>
      <c r="C630" s="33"/>
      <c r="D630" s="33"/>
    </row>
    <row r="631" spans="1:4" x14ac:dyDescent="0.25">
      <c r="A631" s="69"/>
      <c r="B631" s="33"/>
      <c r="C631" s="33"/>
      <c r="D631" s="33"/>
    </row>
    <row r="632" spans="1:4" x14ac:dyDescent="0.25">
      <c r="A632" s="69"/>
      <c r="B632" s="33"/>
      <c r="C632" s="33"/>
      <c r="D632" s="33"/>
    </row>
    <row r="633" spans="1:4" x14ac:dyDescent="0.25">
      <c r="A633" s="69"/>
      <c r="B633" s="33"/>
      <c r="C633" s="33"/>
      <c r="D633" s="33"/>
    </row>
    <row r="634" spans="1:4" x14ac:dyDescent="0.25">
      <c r="A634" s="69"/>
      <c r="B634" s="33"/>
      <c r="C634" s="33"/>
      <c r="D634" s="33"/>
    </row>
    <row r="635" spans="1:4" x14ac:dyDescent="0.25">
      <c r="A635" s="69"/>
      <c r="B635" s="33"/>
      <c r="C635" s="33"/>
      <c r="D635" s="33"/>
    </row>
    <row r="636" spans="1:4" x14ac:dyDescent="0.25">
      <c r="A636" s="69"/>
      <c r="B636" s="33"/>
      <c r="C636" s="33"/>
      <c r="D636" s="33"/>
    </row>
    <row r="637" spans="1:4" x14ac:dyDescent="0.25">
      <c r="A637" s="69"/>
      <c r="B637" s="33"/>
      <c r="C637" s="33"/>
      <c r="D637" s="33"/>
    </row>
    <row r="638" spans="1:4" x14ac:dyDescent="0.25">
      <c r="A638" s="69"/>
      <c r="B638" s="33"/>
      <c r="C638" s="33"/>
      <c r="D638" s="33"/>
    </row>
    <row r="639" spans="1:4" x14ac:dyDescent="0.25">
      <c r="A639" s="69"/>
      <c r="B639" s="33"/>
      <c r="C639" s="33"/>
      <c r="D639" s="33"/>
    </row>
    <row r="640" spans="1:4" x14ac:dyDescent="0.25">
      <c r="A640" s="69"/>
      <c r="B640" s="33"/>
      <c r="C640" s="33"/>
      <c r="D640" s="33"/>
    </row>
    <row r="641" spans="1:4" x14ac:dyDescent="0.25">
      <c r="A641" s="69"/>
      <c r="B641" s="33"/>
      <c r="C641" s="33"/>
      <c r="D641" s="33"/>
    </row>
    <row r="642" spans="1:4" x14ac:dyDescent="0.25">
      <c r="A642" s="69"/>
      <c r="B642" s="33"/>
      <c r="C642" s="33"/>
      <c r="D642" s="33"/>
    </row>
    <row r="643" spans="1:4" x14ac:dyDescent="0.25">
      <c r="A643" s="69"/>
      <c r="B643" s="33"/>
      <c r="C643" s="33"/>
      <c r="D643" s="33"/>
    </row>
    <row r="644" spans="1:4" x14ac:dyDescent="0.25">
      <c r="A644" s="69"/>
      <c r="B644" s="33"/>
      <c r="C644" s="33"/>
      <c r="D644" s="33"/>
    </row>
    <row r="645" spans="1:4" x14ac:dyDescent="0.25">
      <c r="A645" s="69"/>
      <c r="B645" s="33"/>
      <c r="C645" s="33"/>
      <c r="D645" s="33"/>
    </row>
    <row r="646" spans="1:4" x14ac:dyDescent="0.25">
      <c r="A646" s="69"/>
      <c r="B646" s="33"/>
      <c r="C646" s="33"/>
      <c r="D646" s="33"/>
    </row>
    <row r="647" spans="1:4" x14ac:dyDescent="0.25">
      <c r="A647" s="69"/>
      <c r="B647" s="33"/>
      <c r="C647" s="33"/>
      <c r="D647" s="33"/>
    </row>
    <row r="648" spans="1:4" x14ac:dyDescent="0.25">
      <c r="A648" s="69"/>
      <c r="B648" s="33"/>
      <c r="C648" s="33"/>
      <c r="D648" s="33"/>
    </row>
    <row r="649" spans="1:4" x14ac:dyDescent="0.25">
      <c r="A649" s="69"/>
      <c r="B649" s="33"/>
      <c r="C649" s="33"/>
      <c r="D649" s="33"/>
    </row>
    <row r="650" spans="1:4" x14ac:dyDescent="0.25">
      <c r="A650" s="69"/>
      <c r="B650" s="33"/>
      <c r="C650" s="33"/>
      <c r="D650" s="33"/>
    </row>
    <row r="651" spans="1:4" x14ac:dyDescent="0.25">
      <c r="A651" s="69"/>
      <c r="B651" s="33"/>
      <c r="C651" s="33"/>
      <c r="D651" s="33"/>
    </row>
    <row r="652" spans="1:4" x14ac:dyDescent="0.25">
      <c r="A652" s="69"/>
      <c r="B652" s="33"/>
      <c r="C652" s="33"/>
      <c r="D652" s="33"/>
    </row>
    <row r="653" spans="1:4" x14ac:dyDescent="0.25">
      <c r="A653" s="69"/>
      <c r="B653" s="33"/>
      <c r="C653" s="33"/>
      <c r="D653" s="33"/>
    </row>
    <row r="654" spans="1:4" x14ac:dyDescent="0.25">
      <c r="A654" s="69"/>
      <c r="B654" s="33"/>
      <c r="C654" s="33"/>
      <c r="D654" s="33"/>
    </row>
    <row r="655" spans="1:4" x14ac:dyDescent="0.25">
      <c r="A655" s="69"/>
      <c r="B655" s="33"/>
      <c r="C655" s="33"/>
      <c r="D655" s="33"/>
    </row>
    <row r="656" spans="1:4" x14ac:dyDescent="0.25">
      <c r="A656" s="69"/>
      <c r="B656" s="33"/>
      <c r="C656" s="33"/>
      <c r="D656" s="33"/>
    </row>
    <row r="657" spans="1:4" x14ac:dyDescent="0.25">
      <c r="A657" s="69"/>
      <c r="B657" s="33"/>
      <c r="C657" s="33"/>
      <c r="D657" s="33"/>
    </row>
    <row r="658" spans="1:4" x14ac:dyDescent="0.25">
      <c r="A658" s="69"/>
      <c r="B658" s="33"/>
      <c r="C658" s="33"/>
      <c r="D658" s="33"/>
    </row>
    <row r="659" spans="1:4" x14ac:dyDescent="0.25">
      <c r="A659" s="69"/>
      <c r="B659" s="33"/>
      <c r="C659" s="33"/>
      <c r="D659" s="33"/>
    </row>
    <row r="660" spans="1:4" x14ac:dyDescent="0.25">
      <c r="A660" s="69"/>
      <c r="B660" s="33"/>
      <c r="C660" s="33"/>
      <c r="D660" s="33"/>
    </row>
    <row r="661" spans="1:4" x14ac:dyDescent="0.25">
      <c r="A661" s="69"/>
      <c r="B661" s="33"/>
      <c r="C661" s="33"/>
      <c r="D661" s="33"/>
    </row>
    <row r="662" spans="1:4" x14ac:dyDescent="0.25">
      <c r="A662" s="69"/>
      <c r="B662" s="33"/>
      <c r="C662" s="33"/>
      <c r="D662" s="33"/>
    </row>
    <row r="663" spans="1:4" x14ac:dyDescent="0.25">
      <c r="A663" s="69"/>
      <c r="B663" s="33"/>
      <c r="C663" s="33"/>
      <c r="D663" s="33"/>
    </row>
    <row r="664" spans="1:4" x14ac:dyDescent="0.25">
      <c r="A664" s="69"/>
      <c r="B664" s="33"/>
      <c r="C664" s="33"/>
      <c r="D664" s="33"/>
    </row>
    <row r="665" spans="1:4" x14ac:dyDescent="0.25">
      <c r="A665" s="69"/>
      <c r="B665" s="33"/>
      <c r="C665" s="33"/>
      <c r="D665" s="33"/>
    </row>
    <row r="666" spans="1:4" x14ac:dyDescent="0.25">
      <c r="A666" s="69"/>
      <c r="B666" s="33"/>
      <c r="C666" s="33"/>
      <c r="D666" s="33"/>
    </row>
    <row r="667" spans="1:4" x14ac:dyDescent="0.25">
      <c r="A667" s="69"/>
      <c r="B667" s="33"/>
      <c r="C667" s="33"/>
      <c r="D667" s="33"/>
    </row>
    <row r="668" spans="1:4" x14ac:dyDescent="0.25">
      <c r="A668" s="69"/>
      <c r="B668" s="33"/>
      <c r="C668" s="33"/>
      <c r="D668" s="33"/>
    </row>
    <row r="669" spans="1:4" x14ac:dyDescent="0.25">
      <c r="A669" s="69"/>
      <c r="B669" s="33"/>
      <c r="C669" s="33"/>
      <c r="D669" s="33"/>
    </row>
    <row r="670" spans="1:4" x14ac:dyDescent="0.25">
      <c r="A670" s="69"/>
      <c r="B670" s="33"/>
      <c r="C670" s="33"/>
      <c r="D670" s="33"/>
    </row>
    <row r="671" spans="1:4" x14ac:dyDescent="0.25">
      <c r="A671" s="69"/>
      <c r="B671" s="33"/>
      <c r="C671" s="33"/>
      <c r="D671" s="33"/>
    </row>
    <row r="672" spans="1:4" x14ac:dyDescent="0.25">
      <c r="A672" s="69"/>
      <c r="B672" s="33"/>
      <c r="C672" s="33"/>
      <c r="D672" s="33"/>
    </row>
    <row r="673" spans="1:4" x14ac:dyDescent="0.25">
      <c r="A673" s="69"/>
      <c r="B673" s="33"/>
      <c r="C673" s="33"/>
      <c r="D673" s="33"/>
    </row>
    <row r="674" spans="1:4" x14ac:dyDescent="0.25">
      <c r="A674" s="69"/>
      <c r="B674" s="33"/>
      <c r="C674" s="33"/>
      <c r="D674" s="33"/>
    </row>
    <row r="675" spans="1:4" x14ac:dyDescent="0.25">
      <c r="A675" s="69"/>
      <c r="B675" s="33"/>
      <c r="C675" s="33"/>
      <c r="D675" s="33"/>
    </row>
    <row r="676" spans="1:4" x14ac:dyDescent="0.25">
      <c r="A676" s="69"/>
      <c r="B676" s="33"/>
      <c r="C676" s="33"/>
      <c r="D676" s="33"/>
    </row>
    <row r="677" spans="1:4" x14ac:dyDescent="0.25">
      <c r="A677" s="69"/>
      <c r="B677" s="33"/>
      <c r="C677" s="33"/>
      <c r="D677" s="33"/>
    </row>
    <row r="678" spans="1:4" x14ac:dyDescent="0.25">
      <c r="A678" s="69"/>
      <c r="B678" s="33"/>
      <c r="C678" s="33"/>
      <c r="D678" s="33"/>
    </row>
    <row r="679" spans="1:4" x14ac:dyDescent="0.25">
      <c r="A679" s="69"/>
      <c r="B679" s="33"/>
      <c r="C679" s="33"/>
      <c r="D679" s="33"/>
    </row>
    <row r="680" spans="1:4" x14ac:dyDescent="0.25">
      <c r="A680" s="69"/>
      <c r="B680" s="33"/>
      <c r="C680" s="33"/>
      <c r="D680" s="33"/>
    </row>
    <row r="681" spans="1:4" x14ac:dyDescent="0.25">
      <c r="A681" s="69"/>
      <c r="B681" s="33"/>
      <c r="C681" s="33"/>
      <c r="D681" s="33"/>
    </row>
    <row r="682" spans="1:4" x14ac:dyDescent="0.25">
      <c r="A682" s="69"/>
      <c r="B682" s="33"/>
      <c r="C682" s="33"/>
      <c r="D682" s="33"/>
    </row>
    <row r="683" spans="1:4" x14ac:dyDescent="0.25">
      <c r="A683" s="69"/>
      <c r="B683" s="33"/>
      <c r="C683" s="33"/>
      <c r="D683" s="33"/>
    </row>
    <row r="684" spans="1:4" x14ac:dyDescent="0.25">
      <c r="A684" s="69"/>
      <c r="B684" s="33"/>
      <c r="C684" s="33"/>
      <c r="D684" s="33"/>
    </row>
    <row r="685" spans="1:4" x14ac:dyDescent="0.25">
      <c r="A685" s="69"/>
      <c r="B685" s="33"/>
      <c r="C685" s="33"/>
      <c r="D685" s="33"/>
    </row>
    <row r="686" spans="1:4" x14ac:dyDescent="0.25">
      <c r="A686" s="69"/>
      <c r="B686" s="33"/>
      <c r="C686" s="33"/>
      <c r="D686" s="33"/>
    </row>
    <row r="687" spans="1:4" x14ac:dyDescent="0.25">
      <c r="A687" s="69"/>
      <c r="B687" s="33"/>
      <c r="C687" s="33"/>
      <c r="D687" s="33"/>
    </row>
    <row r="688" spans="1:4" x14ac:dyDescent="0.25">
      <c r="A688" s="69"/>
      <c r="B688" s="33"/>
      <c r="C688" s="33"/>
      <c r="D688" s="33"/>
    </row>
    <row r="689" spans="1:4" x14ac:dyDescent="0.25">
      <c r="A689" s="69"/>
      <c r="B689" s="33"/>
      <c r="C689" s="33"/>
      <c r="D689" s="33"/>
    </row>
    <row r="690" spans="1:4" x14ac:dyDescent="0.25">
      <c r="A690" s="69"/>
      <c r="B690" s="33"/>
      <c r="C690" s="33"/>
      <c r="D690" s="33"/>
    </row>
    <row r="691" spans="1:4" x14ac:dyDescent="0.25">
      <c r="A691" s="69"/>
      <c r="B691" s="33"/>
      <c r="C691" s="33"/>
      <c r="D691" s="33"/>
    </row>
    <row r="692" spans="1:4" x14ac:dyDescent="0.25">
      <c r="A692" s="69"/>
      <c r="B692" s="33"/>
      <c r="C692" s="33"/>
      <c r="D692" s="33"/>
    </row>
    <row r="693" spans="1:4" x14ac:dyDescent="0.25">
      <c r="A693" s="69"/>
      <c r="B693" s="33"/>
      <c r="C693" s="33"/>
      <c r="D693" s="33"/>
    </row>
    <row r="694" spans="1:4" x14ac:dyDescent="0.25">
      <c r="A694" s="69"/>
      <c r="B694" s="33"/>
      <c r="C694" s="33"/>
      <c r="D694" s="33"/>
    </row>
    <row r="695" spans="1:4" x14ac:dyDescent="0.25">
      <c r="A695" s="69"/>
      <c r="B695" s="33"/>
      <c r="C695" s="33"/>
      <c r="D695" s="33"/>
    </row>
    <row r="696" spans="1:4" x14ac:dyDescent="0.25">
      <c r="A696" s="69"/>
      <c r="B696" s="33"/>
      <c r="C696" s="33"/>
      <c r="D696" s="33"/>
    </row>
    <row r="697" spans="1:4" x14ac:dyDescent="0.25">
      <c r="A697" s="69"/>
      <c r="B697" s="33"/>
      <c r="C697" s="33"/>
      <c r="D697" s="33"/>
    </row>
    <row r="698" spans="1:4" x14ac:dyDescent="0.25">
      <c r="A698" s="69"/>
      <c r="B698" s="33"/>
      <c r="C698" s="33"/>
      <c r="D698" s="33"/>
    </row>
    <row r="699" spans="1:4" x14ac:dyDescent="0.25">
      <c r="A699" s="69"/>
      <c r="B699" s="33"/>
      <c r="C699" s="33"/>
      <c r="D699" s="33"/>
    </row>
    <row r="700" spans="1:4" x14ac:dyDescent="0.25">
      <c r="A700" s="69"/>
      <c r="B700" s="33"/>
      <c r="C700" s="33"/>
      <c r="D700" s="33"/>
    </row>
    <row r="701" spans="1:4" x14ac:dyDescent="0.25">
      <c r="A701" s="69"/>
      <c r="B701" s="33"/>
      <c r="C701" s="33"/>
      <c r="D701" s="33"/>
    </row>
    <row r="702" spans="1:4" x14ac:dyDescent="0.25">
      <c r="A702" s="69"/>
      <c r="B702" s="33"/>
      <c r="C702" s="33"/>
      <c r="D702" s="33"/>
    </row>
    <row r="703" spans="1:4" x14ac:dyDescent="0.25">
      <c r="A703" s="69"/>
      <c r="B703" s="33"/>
      <c r="C703" s="33"/>
      <c r="D703" s="33"/>
    </row>
    <row r="704" spans="1:4" x14ac:dyDescent="0.25">
      <c r="A704" s="69"/>
      <c r="B704" s="33"/>
      <c r="C704" s="33"/>
      <c r="D704" s="33"/>
    </row>
    <row r="705" spans="1:4" x14ac:dyDescent="0.25">
      <c r="A705" s="69"/>
      <c r="B705" s="33"/>
      <c r="C705" s="33"/>
      <c r="D705" s="33"/>
    </row>
    <row r="706" spans="1:4" x14ac:dyDescent="0.25">
      <c r="A706" s="69"/>
      <c r="B706" s="33"/>
      <c r="C706" s="33"/>
      <c r="D706" s="33"/>
    </row>
    <row r="707" spans="1:4" x14ac:dyDescent="0.25">
      <c r="A707" s="69"/>
      <c r="B707" s="33"/>
      <c r="C707" s="33"/>
      <c r="D707" s="33"/>
    </row>
    <row r="708" spans="1:4" x14ac:dyDescent="0.25">
      <c r="A708" s="69"/>
      <c r="B708" s="33"/>
      <c r="C708" s="33"/>
      <c r="D708" s="33"/>
    </row>
    <row r="709" spans="1:4" x14ac:dyDescent="0.25">
      <c r="A709" s="69"/>
      <c r="B709" s="33"/>
      <c r="C709" s="33"/>
      <c r="D709" s="33"/>
    </row>
    <row r="710" spans="1:4" x14ac:dyDescent="0.25">
      <c r="A710" s="69"/>
      <c r="B710" s="33"/>
      <c r="C710" s="33"/>
      <c r="D710" s="33"/>
    </row>
    <row r="711" spans="1:4" x14ac:dyDescent="0.25">
      <c r="A711" s="69"/>
      <c r="B711" s="33"/>
      <c r="C711" s="33"/>
      <c r="D711" s="33"/>
    </row>
    <row r="712" spans="1:4" x14ac:dyDescent="0.25">
      <c r="A712" s="69"/>
      <c r="B712" s="33"/>
      <c r="C712" s="33"/>
      <c r="D712" s="33"/>
    </row>
    <row r="713" spans="1:4" x14ac:dyDescent="0.25">
      <c r="A713" s="69"/>
      <c r="B713" s="33"/>
      <c r="C713" s="33"/>
      <c r="D713" s="33"/>
    </row>
    <row r="714" spans="1:4" x14ac:dyDescent="0.25">
      <c r="A714" s="69"/>
      <c r="B714" s="33"/>
      <c r="C714" s="33"/>
      <c r="D714" s="33"/>
    </row>
    <row r="715" spans="1:4" x14ac:dyDescent="0.25">
      <c r="A715" s="69"/>
      <c r="B715" s="33"/>
      <c r="C715" s="33"/>
      <c r="D715" s="33"/>
    </row>
    <row r="716" spans="1:4" x14ac:dyDescent="0.25">
      <c r="A716" s="69"/>
      <c r="B716" s="33"/>
      <c r="C716" s="33"/>
      <c r="D716" s="33"/>
    </row>
    <row r="717" spans="1:4" x14ac:dyDescent="0.25">
      <c r="A717" s="69"/>
      <c r="B717" s="33"/>
      <c r="C717" s="33"/>
      <c r="D717" s="33"/>
    </row>
    <row r="718" spans="1:4" x14ac:dyDescent="0.25">
      <c r="A718" s="69"/>
      <c r="B718" s="33"/>
      <c r="C718" s="33"/>
      <c r="D718" s="33"/>
    </row>
    <row r="719" spans="1:4" x14ac:dyDescent="0.25">
      <c r="A719" s="69"/>
      <c r="B719" s="33"/>
      <c r="C719" s="33"/>
      <c r="D719" s="33"/>
    </row>
    <row r="720" spans="1:4" x14ac:dyDescent="0.25">
      <c r="A720" s="69"/>
      <c r="B720" s="33"/>
      <c r="C720" s="33"/>
      <c r="D720" s="33"/>
    </row>
    <row r="721" spans="1:4" x14ac:dyDescent="0.25">
      <c r="A721" s="69"/>
      <c r="B721" s="33"/>
      <c r="C721" s="33"/>
      <c r="D721" s="33"/>
    </row>
    <row r="722" spans="1:4" x14ac:dyDescent="0.25">
      <c r="A722" s="69"/>
      <c r="B722" s="33"/>
      <c r="C722" s="33"/>
      <c r="D722" s="33"/>
    </row>
    <row r="723" spans="1:4" x14ac:dyDescent="0.25">
      <c r="A723" s="69"/>
      <c r="B723" s="33"/>
      <c r="C723" s="33"/>
      <c r="D723" s="33"/>
    </row>
    <row r="724" spans="1:4" x14ac:dyDescent="0.25">
      <c r="A724" s="69"/>
      <c r="B724" s="33"/>
      <c r="C724" s="33"/>
      <c r="D724" s="33"/>
    </row>
    <row r="725" spans="1:4" x14ac:dyDescent="0.25">
      <c r="A725" s="69"/>
      <c r="B725" s="33"/>
      <c r="C725" s="33"/>
      <c r="D725" s="33"/>
    </row>
    <row r="726" spans="1:4" x14ac:dyDescent="0.25">
      <c r="A726" s="69"/>
      <c r="B726" s="33"/>
      <c r="C726" s="33"/>
      <c r="D726" s="33"/>
    </row>
    <row r="727" spans="1:4" x14ac:dyDescent="0.25">
      <c r="A727" s="69"/>
      <c r="B727" s="33"/>
      <c r="C727" s="33"/>
      <c r="D727" s="33"/>
    </row>
    <row r="728" spans="1:4" x14ac:dyDescent="0.25">
      <c r="A728" s="69"/>
      <c r="B728" s="33"/>
      <c r="C728" s="33"/>
      <c r="D728" s="33"/>
    </row>
    <row r="729" spans="1:4" x14ac:dyDescent="0.25">
      <c r="A729" s="69"/>
      <c r="B729" s="33"/>
      <c r="C729" s="33"/>
      <c r="D729" s="33"/>
    </row>
    <row r="730" spans="1:4" x14ac:dyDescent="0.25">
      <c r="A730" s="69"/>
      <c r="B730" s="33"/>
      <c r="C730" s="33"/>
      <c r="D730" s="33"/>
    </row>
    <row r="731" spans="1:4" x14ac:dyDescent="0.25">
      <c r="A731" s="69"/>
      <c r="B731" s="33"/>
      <c r="C731" s="33"/>
      <c r="D731" s="33"/>
    </row>
    <row r="732" spans="1:4" x14ac:dyDescent="0.25">
      <c r="A732" s="69"/>
      <c r="B732" s="33"/>
      <c r="C732" s="33"/>
      <c r="D732" s="33"/>
    </row>
    <row r="733" spans="1:4" x14ac:dyDescent="0.25">
      <c r="A733" s="69"/>
      <c r="B733" s="33"/>
      <c r="C733" s="33"/>
      <c r="D733" s="33"/>
    </row>
    <row r="734" spans="1:4" x14ac:dyDescent="0.25">
      <c r="A734" s="69"/>
      <c r="B734" s="33"/>
      <c r="C734" s="33"/>
      <c r="D734" s="33"/>
    </row>
    <row r="735" spans="1:4" x14ac:dyDescent="0.25">
      <c r="A735" s="69"/>
      <c r="B735" s="33"/>
      <c r="C735" s="33"/>
      <c r="D735" s="33"/>
    </row>
    <row r="736" spans="1:4" x14ac:dyDescent="0.25">
      <c r="A736" s="69"/>
      <c r="B736" s="33"/>
      <c r="C736" s="33"/>
      <c r="D736" s="33"/>
    </row>
    <row r="737" spans="1:4" x14ac:dyDescent="0.25">
      <c r="A737" s="69"/>
      <c r="B737" s="33"/>
      <c r="C737" s="33"/>
      <c r="D737" s="33"/>
    </row>
    <row r="738" spans="1:4" x14ac:dyDescent="0.25">
      <c r="A738" s="69"/>
      <c r="B738" s="33"/>
      <c r="C738" s="33"/>
      <c r="D738" s="33"/>
    </row>
    <row r="739" spans="1:4" x14ac:dyDescent="0.25">
      <c r="A739" s="69"/>
      <c r="B739" s="33"/>
      <c r="C739" s="33"/>
      <c r="D739" s="33"/>
    </row>
    <row r="740" spans="1:4" x14ac:dyDescent="0.25">
      <c r="A740" s="69"/>
      <c r="B740" s="33"/>
      <c r="C740" s="33"/>
      <c r="D740" s="33"/>
    </row>
    <row r="741" spans="1:4" x14ac:dyDescent="0.25">
      <c r="A741" s="69"/>
      <c r="B741" s="33"/>
      <c r="C741" s="33"/>
      <c r="D741" s="33"/>
    </row>
    <row r="742" spans="1:4" x14ac:dyDescent="0.25">
      <c r="A742" s="69"/>
      <c r="B742" s="33"/>
      <c r="C742" s="33"/>
      <c r="D742" s="33"/>
    </row>
    <row r="743" spans="1:4" x14ac:dyDescent="0.25">
      <c r="A743" s="69"/>
      <c r="B743" s="33"/>
      <c r="C743" s="33"/>
      <c r="D743" s="33"/>
    </row>
    <row r="744" spans="1:4" x14ac:dyDescent="0.25">
      <c r="A744" s="69"/>
      <c r="B744" s="33"/>
      <c r="C744" s="33"/>
      <c r="D744" s="33"/>
    </row>
    <row r="745" spans="1:4" x14ac:dyDescent="0.25">
      <c r="A745" s="69"/>
      <c r="B745" s="33"/>
      <c r="C745" s="33"/>
      <c r="D745" s="33"/>
    </row>
    <row r="746" spans="1:4" x14ac:dyDescent="0.25">
      <c r="A746" s="69"/>
      <c r="B746" s="33"/>
      <c r="C746" s="33"/>
      <c r="D746" s="33"/>
    </row>
    <row r="747" spans="1:4" x14ac:dyDescent="0.25">
      <c r="A747" s="69"/>
      <c r="B747" s="33"/>
      <c r="C747" s="33"/>
      <c r="D747" s="33"/>
    </row>
    <row r="748" spans="1:4" x14ac:dyDescent="0.25">
      <c r="A748" s="69"/>
      <c r="B748" s="33"/>
      <c r="C748" s="33"/>
      <c r="D748" s="33"/>
    </row>
    <row r="749" spans="1:4" x14ac:dyDescent="0.25">
      <c r="A749" s="69"/>
      <c r="B749" s="33"/>
      <c r="C749" s="33"/>
      <c r="D749" s="33"/>
    </row>
    <row r="750" spans="1:4" x14ac:dyDescent="0.25">
      <c r="A750" s="69"/>
      <c r="B750" s="33"/>
      <c r="C750" s="33"/>
      <c r="D750" s="33"/>
    </row>
    <row r="751" spans="1:4" x14ac:dyDescent="0.25">
      <c r="A751" s="69"/>
      <c r="B751" s="33"/>
      <c r="C751" s="33"/>
      <c r="D751" s="33"/>
    </row>
    <row r="752" spans="1:4" x14ac:dyDescent="0.25">
      <c r="A752" s="69"/>
      <c r="B752" s="33"/>
      <c r="C752" s="33"/>
      <c r="D752" s="33"/>
    </row>
    <row r="753" spans="1:4" x14ac:dyDescent="0.25">
      <c r="A753" s="69"/>
      <c r="B753" s="33"/>
      <c r="C753" s="33"/>
      <c r="D753" s="33"/>
    </row>
    <row r="754" spans="1:4" x14ac:dyDescent="0.25">
      <c r="A754" s="69"/>
      <c r="B754" s="33"/>
      <c r="C754" s="33"/>
      <c r="D754" s="33"/>
    </row>
    <row r="755" spans="1:4" x14ac:dyDescent="0.25">
      <c r="A755" s="69"/>
      <c r="B755" s="33"/>
      <c r="C755" s="33"/>
      <c r="D755" s="33"/>
    </row>
    <row r="756" spans="1:4" x14ac:dyDescent="0.25">
      <c r="A756" s="69"/>
      <c r="B756" s="33"/>
      <c r="C756" s="33"/>
      <c r="D756" s="33"/>
    </row>
    <row r="757" spans="1:4" x14ac:dyDescent="0.25">
      <c r="A757" s="69"/>
      <c r="B757" s="33"/>
      <c r="C757" s="33"/>
      <c r="D757" s="33"/>
    </row>
    <row r="758" spans="1:4" x14ac:dyDescent="0.25">
      <c r="A758" s="69"/>
      <c r="B758" s="33"/>
      <c r="C758" s="33"/>
      <c r="D758" s="33"/>
    </row>
    <row r="759" spans="1:4" x14ac:dyDescent="0.25">
      <c r="A759" s="69"/>
      <c r="B759" s="33"/>
      <c r="C759" s="33"/>
      <c r="D759" s="33"/>
    </row>
    <row r="760" spans="1:4" x14ac:dyDescent="0.25">
      <c r="A760" s="69"/>
      <c r="B760" s="33"/>
      <c r="C760" s="33"/>
      <c r="D760" s="33"/>
    </row>
    <row r="761" spans="1:4" x14ac:dyDescent="0.25">
      <c r="A761" s="69"/>
      <c r="B761" s="33"/>
      <c r="C761" s="33"/>
      <c r="D761" s="33"/>
    </row>
    <row r="762" spans="1:4" x14ac:dyDescent="0.25">
      <c r="A762" s="69"/>
      <c r="B762" s="33"/>
      <c r="C762" s="33"/>
      <c r="D762" s="33"/>
    </row>
    <row r="763" spans="1:4" x14ac:dyDescent="0.25">
      <c r="A763" s="69"/>
      <c r="B763" s="33"/>
      <c r="C763" s="33"/>
      <c r="D763" s="33"/>
    </row>
    <row r="764" spans="1:4" x14ac:dyDescent="0.25">
      <c r="A764" s="69"/>
      <c r="B764" s="33"/>
      <c r="C764" s="33"/>
      <c r="D764" s="33"/>
    </row>
    <row r="765" spans="1:4" x14ac:dyDescent="0.25">
      <c r="A765" s="69"/>
      <c r="B765" s="33"/>
      <c r="C765" s="33"/>
      <c r="D765" s="33"/>
    </row>
    <row r="766" spans="1:4" x14ac:dyDescent="0.25">
      <c r="A766" s="69"/>
      <c r="B766" s="33"/>
      <c r="C766" s="33"/>
      <c r="D766" s="33"/>
    </row>
    <row r="767" spans="1:4" x14ac:dyDescent="0.25">
      <c r="A767" s="69"/>
      <c r="B767" s="33"/>
      <c r="C767" s="33"/>
      <c r="D767" s="33"/>
    </row>
    <row r="768" spans="1:4" x14ac:dyDescent="0.25">
      <c r="A768" s="69"/>
      <c r="B768" s="33"/>
      <c r="C768" s="33"/>
      <c r="D768" s="33"/>
    </row>
    <row r="769" spans="1:4" x14ac:dyDescent="0.25">
      <c r="A769" s="69"/>
      <c r="B769" s="33"/>
      <c r="C769" s="33"/>
      <c r="D769" s="33"/>
    </row>
    <row r="770" spans="1:4" x14ac:dyDescent="0.25">
      <c r="A770" s="69"/>
      <c r="B770" s="33"/>
      <c r="C770" s="33"/>
      <c r="D770" s="33"/>
    </row>
    <row r="771" spans="1:4" x14ac:dyDescent="0.25">
      <c r="A771" s="69"/>
      <c r="B771" s="33"/>
      <c r="C771" s="33"/>
      <c r="D771" s="33"/>
    </row>
    <row r="772" spans="1:4" x14ac:dyDescent="0.25">
      <c r="A772" s="69"/>
      <c r="B772" s="33"/>
      <c r="C772" s="33"/>
      <c r="D772" s="33"/>
    </row>
    <row r="773" spans="1:4" x14ac:dyDescent="0.25">
      <c r="A773" s="69"/>
      <c r="B773" s="33"/>
      <c r="C773" s="33"/>
      <c r="D773" s="33"/>
    </row>
    <row r="774" spans="1:4" x14ac:dyDescent="0.25">
      <c r="A774" s="69"/>
      <c r="B774" s="33"/>
      <c r="C774" s="33"/>
      <c r="D774" s="33"/>
    </row>
    <row r="775" spans="1:4" x14ac:dyDescent="0.25">
      <c r="A775" s="69"/>
      <c r="B775" s="33"/>
      <c r="C775" s="33"/>
      <c r="D775" s="33"/>
    </row>
    <row r="776" spans="1:4" x14ac:dyDescent="0.25">
      <c r="A776" s="69"/>
      <c r="B776" s="33"/>
      <c r="C776" s="33"/>
      <c r="D776" s="33"/>
    </row>
    <row r="777" spans="1:4" x14ac:dyDescent="0.25">
      <c r="A777" s="69"/>
      <c r="B777" s="33"/>
      <c r="C777" s="33"/>
      <c r="D777" s="33"/>
    </row>
    <row r="778" spans="1:4" x14ac:dyDescent="0.25">
      <c r="A778" s="69"/>
      <c r="B778" s="33"/>
      <c r="C778" s="33"/>
      <c r="D778" s="33"/>
    </row>
    <row r="779" spans="1:4" x14ac:dyDescent="0.25">
      <c r="A779" s="69"/>
      <c r="B779" s="33"/>
      <c r="C779" s="33"/>
      <c r="D779" s="33"/>
    </row>
    <row r="780" spans="1:4" x14ac:dyDescent="0.25">
      <c r="A780" s="69"/>
      <c r="B780" s="33"/>
      <c r="C780" s="33"/>
      <c r="D780" s="33"/>
    </row>
    <row r="781" spans="1:4" x14ac:dyDescent="0.25">
      <c r="A781" s="69"/>
      <c r="B781" s="33"/>
      <c r="C781" s="33"/>
      <c r="D781" s="33"/>
    </row>
    <row r="782" spans="1:4" x14ac:dyDescent="0.25">
      <c r="A782" s="69"/>
      <c r="B782" s="33"/>
      <c r="C782" s="33"/>
      <c r="D782" s="33"/>
    </row>
    <row r="783" spans="1:4" x14ac:dyDescent="0.25">
      <c r="A783" s="69"/>
      <c r="B783" s="33"/>
      <c r="C783" s="33"/>
      <c r="D783" s="33"/>
    </row>
    <row r="784" spans="1:4" x14ac:dyDescent="0.25">
      <c r="A784" s="69"/>
      <c r="B784" s="33"/>
      <c r="C784" s="33"/>
      <c r="D784" s="33"/>
    </row>
    <row r="785" spans="1:4" x14ac:dyDescent="0.25">
      <c r="A785" s="69"/>
      <c r="B785" s="33"/>
      <c r="C785" s="33"/>
      <c r="D785" s="33"/>
    </row>
    <row r="786" spans="1:4" x14ac:dyDescent="0.25">
      <c r="A786" s="69"/>
      <c r="B786" s="33"/>
      <c r="C786" s="33"/>
      <c r="D786" s="33"/>
    </row>
    <row r="787" spans="1:4" x14ac:dyDescent="0.25">
      <c r="A787" s="69"/>
      <c r="B787" s="33"/>
      <c r="C787" s="33"/>
      <c r="D787" s="33"/>
    </row>
    <row r="788" spans="1:4" x14ac:dyDescent="0.25">
      <c r="A788" s="69"/>
      <c r="B788" s="33"/>
      <c r="C788" s="33"/>
      <c r="D788" s="33"/>
    </row>
    <row r="789" spans="1:4" x14ac:dyDescent="0.25">
      <c r="A789" s="69"/>
      <c r="B789" s="33"/>
      <c r="C789" s="33"/>
      <c r="D789" s="33"/>
    </row>
    <row r="790" spans="1:4" x14ac:dyDescent="0.25">
      <c r="A790" s="69"/>
      <c r="B790" s="33"/>
      <c r="C790" s="33"/>
      <c r="D790" s="33"/>
    </row>
    <row r="791" spans="1:4" x14ac:dyDescent="0.25">
      <c r="A791" s="69"/>
      <c r="B791" s="33"/>
      <c r="C791" s="33"/>
      <c r="D791" s="33"/>
    </row>
    <row r="792" spans="1:4" x14ac:dyDescent="0.25">
      <c r="A792" s="69"/>
      <c r="B792" s="33"/>
      <c r="C792" s="33"/>
      <c r="D792" s="33"/>
    </row>
    <row r="793" spans="1:4" x14ac:dyDescent="0.25">
      <c r="A793" s="69"/>
      <c r="B793" s="33"/>
      <c r="C793" s="33"/>
      <c r="D793" s="33"/>
    </row>
    <row r="794" spans="1:4" x14ac:dyDescent="0.25">
      <c r="A794" s="69"/>
      <c r="B794" s="33"/>
      <c r="C794" s="33"/>
      <c r="D794" s="33"/>
    </row>
    <row r="795" spans="1:4" x14ac:dyDescent="0.25">
      <c r="A795" s="69"/>
      <c r="B795" s="33"/>
      <c r="C795" s="33"/>
      <c r="D795" s="33"/>
    </row>
    <row r="796" spans="1:4" x14ac:dyDescent="0.25">
      <c r="A796" s="69"/>
      <c r="B796" s="33"/>
      <c r="C796" s="33"/>
      <c r="D796" s="33"/>
    </row>
    <row r="797" spans="1:4" x14ac:dyDescent="0.25">
      <c r="A797" s="69"/>
      <c r="B797" s="33"/>
      <c r="C797" s="33"/>
      <c r="D797" s="33"/>
    </row>
    <row r="798" spans="1:4" x14ac:dyDescent="0.25">
      <c r="A798" s="69"/>
      <c r="B798" s="33"/>
      <c r="C798" s="33"/>
      <c r="D798" s="33"/>
    </row>
    <row r="799" spans="1:4" x14ac:dyDescent="0.25">
      <c r="A799" s="69"/>
      <c r="B799" s="33"/>
      <c r="C799" s="33"/>
      <c r="D799" s="33"/>
    </row>
    <row r="800" spans="1:4" x14ac:dyDescent="0.25">
      <c r="A800" s="69"/>
      <c r="B800" s="33"/>
      <c r="C800" s="33"/>
      <c r="D800" s="33"/>
    </row>
    <row r="801" spans="1:4" x14ac:dyDescent="0.25">
      <c r="A801" s="69"/>
      <c r="B801" s="33"/>
      <c r="C801" s="33"/>
      <c r="D801" s="33"/>
    </row>
    <row r="802" spans="1:4" x14ac:dyDescent="0.25">
      <c r="A802" s="69"/>
      <c r="B802" s="33"/>
      <c r="C802" s="33"/>
      <c r="D802" s="33"/>
    </row>
    <row r="803" spans="1:4" x14ac:dyDescent="0.25">
      <c r="A803" s="69"/>
      <c r="B803" s="33"/>
      <c r="C803" s="33"/>
      <c r="D803" s="33"/>
    </row>
    <row r="804" spans="1:4" x14ac:dyDescent="0.25">
      <c r="A804" s="69"/>
      <c r="B804" s="33"/>
      <c r="C804" s="33"/>
      <c r="D804" s="33"/>
    </row>
    <row r="805" spans="1:4" x14ac:dyDescent="0.25">
      <c r="A805" s="69"/>
      <c r="B805" s="33"/>
      <c r="C805" s="33"/>
      <c r="D805" s="33"/>
    </row>
    <row r="806" spans="1:4" x14ac:dyDescent="0.25">
      <c r="A806" s="69"/>
      <c r="B806" s="33"/>
      <c r="C806" s="33"/>
      <c r="D806" s="33"/>
    </row>
    <row r="809" spans="1:4" x14ac:dyDescent="0.25">
      <c r="A809" s="32"/>
    </row>
    <row r="810" spans="1:4" x14ac:dyDescent="0.25">
      <c r="A810" s="32"/>
    </row>
    <row r="811" spans="1:4" x14ac:dyDescent="0.25">
      <c r="A811" s="32"/>
    </row>
    <row r="812" spans="1:4" x14ac:dyDescent="0.25">
      <c r="A812" s="32"/>
    </row>
    <row r="813" spans="1:4" x14ac:dyDescent="0.25">
      <c r="A813" s="32"/>
    </row>
    <row r="814" spans="1:4" x14ac:dyDescent="0.25">
      <c r="A814" s="32"/>
    </row>
    <row r="815" spans="1:4" x14ac:dyDescent="0.25">
      <c r="A815" s="32"/>
    </row>
    <row r="816" spans="1:4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</sheetData>
  <mergeCells count="2">
    <mergeCell ref="B5:D5"/>
    <mergeCell ref="C32:D32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83"/>
  <sheetViews>
    <sheetView topLeftCell="A43" workbookViewId="0">
      <selection activeCell="E58" sqref="E58"/>
    </sheetView>
  </sheetViews>
  <sheetFormatPr defaultRowHeight="15" x14ac:dyDescent="0.25"/>
  <cols>
    <col min="1" max="1" width="3.42578125" style="94" customWidth="1"/>
    <col min="2" max="2" width="16.28515625" style="94" customWidth="1"/>
    <col min="3" max="3" width="7.5703125" style="94" customWidth="1"/>
    <col min="4" max="4" width="8.5703125" style="94" customWidth="1"/>
    <col min="5" max="5" width="8.85546875" style="94" customWidth="1"/>
    <col min="6" max="6" width="11.42578125" style="94" customWidth="1"/>
    <col min="7" max="7" width="11.85546875" style="94" customWidth="1"/>
    <col min="8" max="8" width="10.85546875" style="94" customWidth="1"/>
    <col min="9" max="20" width="3.7109375" style="94" customWidth="1"/>
    <col min="21" max="22" width="9.140625" style="94"/>
    <col min="33" max="256" width="9.140625" style="94"/>
    <col min="257" max="257" width="3.42578125" style="94" customWidth="1"/>
    <col min="258" max="258" width="16.28515625" style="94" customWidth="1"/>
    <col min="259" max="276" width="3.7109375" style="94" customWidth="1"/>
    <col min="277" max="512" width="9.140625" style="94"/>
    <col min="513" max="513" width="3.42578125" style="94" customWidth="1"/>
    <col min="514" max="514" width="16.28515625" style="94" customWidth="1"/>
    <col min="515" max="532" width="3.7109375" style="94" customWidth="1"/>
    <col min="533" max="768" width="9.140625" style="94"/>
    <col min="769" max="769" width="3.42578125" style="94" customWidth="1"/>
    <col min="770" max="770" width="16.28515625" style="94" customWidth="1"/>
    <col min="771" max="788" width="3.7109375" style="94" customWidth="1"/>
    <col min="789" max="1024" width="9.140625" style="94"/>
    <col min="1025" max="1025" width="3.42578125" style="94" customWidth="1"/>
    <col min="1026" max="1026" width="16.28515625" style="94" customWidth="1"/>
    <col min="1027" max="1044" width="3.7109375" style="94" customWidth="1"/>
    <col min="1045" max="1280" width="9.140625" style="94"/>
    <col min="1281" max="1281" width="3.42578125" style="94" customWidth="1"/>
    <col min="1282" max="1282" width="16.28515625" style="94" customWidth="1"/>
    <col min="1283" max="1300" width="3.7109375" style="94" customWidth="1"/>
    <col min="1301" max="1536" width="9.140625" style="94"/>
    <col min="1537" max="1537" width="3.42578125" style="94" customWidth="1"/>
    <col min="1538" max="1538" width="16.28515625" style="94" customWidth="1"/>
    <col min="1539" max="1556" width="3.7109375" style="94" customWidth="1"/>
    <col min="1557" max="1792" width="9.140625" style="94"/>
    <col min="1793" max="1793" width="3.42578125" style="94" customWidth="1"/>
    <col min="1794" max="1794" width="16.28515625" style="94" customWidth="1"/>
    <col min="1795" max="1812" width="3.7109375" style="94" customWidth="1"/>
    <col min="1813" max="2048" width="9.140625" style="94"/>
    <col min="2049" max="2049" width="3.42578125" style="94" customWidth="1"/>
    <col min="2050" max="2050" width="16.28515625" style="94" customWidth="1"/>
    <col min="2051" max="2068" width="3.7109375" style="94" customWidth="1"/>
    <col min="2069" max="2304" width="9.140625" style="94"/>
    <col min="2305" max="2305" width="3.42578125" style="94" customWidth="1"/>
    <col min="2306" max="2306" width="16.28515625" style="94" customWidth="1"/>
    <col min="2307" max="2324" width="3.7109375" style="94" customWidth="1"/>
    <col min="2325" max="2560" width="9.140625" style="94"/>
    <col min="2561" max="2561" width="3.42578125" style="94" customWidth="1"/>
    <col min="2562" max="2562" width="16.28515625" style="94" customWidth="1"/>
    <col min="2563" max="2580" width="3.7109375" style="94" customWidth="1"/>
    <col min="2581" max="2816" width="9.140625" style="94"/>
    <col min="2817" max="2817" width="3.42578125" style="94" customWidth="1"/>
    <col min="2818" max="2818" width="16.28515625" style="94" customWidth="1"/>
    <col min="2819" max="2836" width="3.7109375" style="94" customWidth="1"/>
    <col min="2837" max="3072" width="9.140625" style="94"/>
    <col min="3073" max="3073" width="3.42578125" style="94" customWidth="1"/>
    <col min="3074" max="3074" width="16.28515625" style="94" customWidth="1"/>
    <col min="3075" max="3092" width="3.7109375" style="94" customWidth="1"/>
    <col min="3093" max="3328" width="9.140625" style="94"/>
    <col min="3329" max="3329" width="3.42578125" style="94" customWidth="1"/>
    <col min="3330" max="3330" width="16.28515625" style="94" customWidth="1"/>
    <col min="3331" max="3348" width="3.7109375" style="94" customWidth="1"/>
    <col min="3349" max="3584" width="9.140625" style="94"/>
    <col min="3585" max="3585" width="3.42578125" style="94" customWidth="1"/>
    <col min="3586" max="3586" width="16.28515625" style="94" customWidth="1"/>
    <col min="3587" max="3604" width="3.7109375" style="94" customWidth="1"/>
    <col min="3605" max="3840" width="9.140625" style="94"/>
    <col min="3841" max="3841" width="3.42578125" style="94" customWidth="1"/>
    <col min="3842" max="3842" width="16.28515625" style="94" customWidth="1"/>
    <col min="3843" max="3860" width="3.7109375" style="94" customWidth="1"/>
    <col min="3861" max="4096" width="9.140625" style="94"/>
    <col min="4097" max="4097" width="3.42578125" style="94" customWidth="1"/>
    <col min="4098" max="4098" width="16.28515625" style="94" customWidth="1"/>
    <col min="4099" max="4116" width="3.7109375" style="94" customWidth="1"/>
    <col min="4117" max="4352" width="9.140625" style="94"/>
    <col min="4353" max="4353" width="3.42578125" style="94" customWidth="1"/>
    <col min="4354" max="4354" width="16.28515625" style="94" customWidth="1"/>
    <col min="4355" max="4372" width="3.7109375" style="94" customWidth="1"/>
    <col min="4373" max="4608" width="9.140625" style="94"/>
    <col min="4609" max="4609" width="3.42578125" style="94" customWidth="1"/>
    <col min="4610" max="4610" width="16.28515625" style="94" customWidth="1"/>
    <col min="4611" max="4628" width="3.7109375" style="94" customWidth="1"/>
    <col min="4629" max="4864" width="9.140625" style="94"/>
    <col min="4865" max="4865" width="3.42578125" style="94" customWidth="1"/>
    <col min="4866" max="4866" width="16.28515625" style="94" customWidth="1"/>
    <col min="4867" max="4884" width="3.7109375" style="94" customWidth="1"/>
    <col min="4885" max="5120" width="9.140625" style="94"/>
    <col min="5121" max="5121" width="3.42578125" style="94" customWidth="1"/>
    <col min="5122" max="5122" width="16.28515625" style="94" customWidth="1"/>
    <col min="5123" max="5140" width="3.7109375" style="94" customWidth="1"/>
    <col min="5141" max="5376" width="9.140625" style="94"/>
    <col min="5377" max="5377" width="3.42578125" style="94" customWidth="1"/>
    <col min="5378" max="5378" width="16.28515625" style="94" customWidth="1"/>
    <col min="5379" max="5396" width="3.7109375" style="94" customWidth="1"/>
    <col min="5397" max="5632" width="9.140625" style="94"/>
    <col min="5633" max="5633" width="3.42578125" style="94" customWidth="1"/>
    <col min="5634" max="5634" width="16.28515625" style="94" customWidth="1"/>
    <col min="5635" max="5652" width="3.7109375" style="94" customWidth="1"/>
    <col min="5653" max="5888" width="9.140625" style="94"/>
    <col min="5889" max="5889" width="3.42578125" style="94" customWidth="1"/>
    <col min="5890" max="5890" width="16.28515625" style="94" customWidth="1"/>
    <col min="5891" max="5908" width="3.7109375" style="94" customWidth="1"/>
    <col min="5909" max="6144" width="9.140625" style="94"/>
    <col min="6145" max="6145" width="3.42578125" style="94" customWidth="1"/>
    <col min="6146" max="6146" width="16.28515625" style="94" customWidth="1"/>
    <col min="6147" max="6164" width="3.7109375" style="94" customWidth="1"/>
    <col min="6165" max="6400" width="9.140625" style="94"/>
    <col min="6401" max="6401" width="3.42578125" style="94" customWidth="1"/>
    <col min="6402" max="6402" width="16.28515625" style="94" customWidth="1"/>
    <col min="6403" max="6420" width="3.7109375" style="94" customWidth="1"/>
    <col min="6421" max="6656" width="9.140625" style="94"/>
    <col min="6657" max="6657" width="3.42578125" style="94" customWidth="1"/>
    <col min="6658" max="6658" width="16.28515625" style="94" customWidth="1"/>
    <col min="6659" max="6676" width="3.7109375" style="94" customWidth="1"/>
    <col min="6677" max="6912" width="9.140625" style="94"/>
    <col min="6913" max="6913" width="3.42578125" style="94" customWidth="1"/>
    <col min="6914" max="6914" width="16.28515625" style="94" customWidth="1"/>
    <col min="6915" max="6932" width="3.7109375" style="94" customWidth="1"/>
    <col min="6933" max="7168" width="9.140625" style="94"/>
    <col min="7169" max="7169" width="3.42578125" style="94" customWidth="1"/>
    <col min="7170" max="7170" width="16.28515625" style="94" customWidth="1"/>
    <col min="7171" max="7188" width="3.7109375" style="94" customWidth="1"/>
    <col min="7189" max="7424" width="9.140625" style="94"/>
    <col min="7425" max="7425" width="3.42578125" style="94" customWidth="1"/>
    <col min="7426" max="7426" width="16.28515625" style="94" customWidth="1"/>
    <col min="7427" max="7444" width="3.7109375" style="94" customWidth="1"/>
    <col min="7445" max="7680" width="9.140625" style="94"/>
    <col min="7681" max="7681" width="3.42578125" style="94" customWidth="1"/>
    <col min="7682" max="7682" width="16.28515625" style="94" customWidth="1"/>
    <col min="7683" max="7700" width="3.7109375" style="94" customWidth="1"/>
    <col min="7701" max="7936" width="9.140625" style="94"/>
    <col min="7937" max="7937" width="3.42578125" style="94" customWidth="1"/>
    <col min="7938" max="7938" width="16.28515625" style="94" customWidth="1"/>
    <col min="7939" max="7956" width="3.7109375" style="94" customWidth="1"/>
    <col min="7957" max="8192" width="9.140625" style="94"/>
    <col min="8193" max="8193" width="3.42578125" style="94" customWidth="1"/>
    <col min="8194" max="8194" width="16.28515625" style="94" customWidth="1"/>
    <col min="8195" max="8212" width="3.7109375" style="94" customWidth="1"/>
    <col min="8213" max="8448" width="9.140625" style="94"/>
    <col min="8449" max="8449" width="3.42578125" style="94" customWidth="1"/>
    <col min="8450" max="8450" width="16.28515625" style="94" customWidth="1"/>
    <col min="8451" max="8468" width="3.7109375" style="94" customWidth="1"/>
    <col min="8469" max="8704" width="9.140625" style="94"/>
    <col min="8705" max="8705" width="3.42578125" style="94" customWidth="1"/>
    <col min="8706" max="8706" width="16.28515625" style="94" customWidth="1"/>
    <col min="8707" max="8724" width="3.7109375" style="94" customWidth="1"/>
    <col min="8725" max="8960" width="9.140625" style="94"/>
    <col min="8961" max="8961" width="3.42578125" style="94" customWidth="1"/>
    <col min="8962" max="8962" width="16.28515625" style="94" customWidth="1"/>
    <col min="8963" max="8980" width="3.7109375" style="94" customWidth="1"/>
    <col min="8981" max="9216" width="9.140625" style="94"/>
    <col min="9217" max="9217" width="3.42578125" style="94" customWidth="1"/>
    <col min="9218" max="9218" width="16.28515625" style="94" customWidth="1"/>
    <col min="9219" max="9236" width="3.7109375" style="94" customWidth="1"/>
    <col min="9237" max="9472" width="9.140625" style="94"/>
    <col min="9473" max="9473" width="3.42578125" style="94" customWidth="1"/>
    <col min="9474" max="9474" width="16.28515625" style="94" customWidth="1"/>
    <col min="9475" max="9492" width="3.7109375" style="94" customWidth="1"/>
    <col min="9493" max="9728" width="9.140625" style="94"/>
    <col min="9729" max="9729" width="3.42578125" style="94" customWidth="1"/>
    <col min="9730" max="9730" width="16.28515625" style="94" customWidth="1"/>
    <col min="9731" max="9748" width="3.7109375" style="94" customWidth="1"/>
    <col min="9749" max="9984" width="9.140625" style="94"/>
    <col min="9985" max="9985" width="3.42578125" style="94" customWidth="1"/>
    <col min="9986" max="9986" width="16.28515625" style="94" customWidth="1"/>
    <col min="9987" max="10004" width="3.7109375" style="94" customWidth="1"/>
    <col min="10005" max="10240" width="9.140625" style="94"/>
    <col min="10241" max="10241" width="3.42578125" style="94" customWidth="1"/>
    <col min="10242" max="10242" width="16.28515625" style="94" customWidth="1"/>
    <col min="10243" max="10260" width="3.7109375" style="94" customWidth="1"/>
    <col min="10261" max="10496" width="9.140625" style="94"/>
    <col min="10497" max="10497" width="3.42578125" style="94" customWidth="1"/>
    <col min="10498" max="10498" width="16.28515625" style="94" customWidth="1"/>
    <col min="10499" max="10516" width="3.7109375" style="94" customWidth="1"/>
    <col min="10517" max="10752" width="9.140625" style="94"/>
    <col min="10753" max="10753" width="3.42578125" style="94" customWidth="1"/>
    <col min="10754" max="10754" width="16.28515625" style="94" customWidth="1"/>
    <col min="10755" max="10772" width="3.7109375" style="94" customWidth="1"/>
    <col min="10773" max="11008" width="9.140625" style="94"/>
    <col min="11009" max="11009" width="3.42578125" style="94" customWidth="1"/>
    <col min="11010" max="11010" width="16.28515625" style="94" customWidth="1"/>
    <col min="11011" max="11028" width="3.7109375" style="94" customWidth="1"/>
    <col min="11029" max="11264" width="9.140625" style="94"/>
    <col min="11265" max="11265" width="3.42578125" style="94" customWidth="1"/>
    <col min="11266" max="11266" width="16.28515625" style="94" customWidth="1"/>
    <col min="11267" max="11284" width="3.7109375" style="94" customWidth="1"/>
    <col min="11285" max="11520" width="9.140625" style="94"/>
    <col min="11521" max="11521" width="3.42578125" style="94" customWidth="1"/>
    <col min="11522" max="11522" width="16.28515625" style="94" customWidth="1"/>
    <col min="11523" max="11540" width="3.7109375" style="94" customWidth="1"/>
    <col min="11541" max="11776" width="9.140625" style="94"/>
    <col min="11777" max="11777" width="3.42578125" style="94" customWidth="1"/>
    <col min="11778" max="11778" width="16.28515625" style="94" customWidth="1"/>
    <col min="11779" max="11796" width="3.7109375" style="94" customWidth="1"/>
    <col min="11797" max="12032" width="9.140625" style="94"/>
    <col min="12033" max="12033" width="3.42578125" style="94" customWidth="1"/>
    <col min="12034" max="12034" width="16.28515625" style="94" customWidth="1"/>
    <col min="12035" max="12052" width="3.7109375" style="94" customWidth="1"/>
    <col min="12053" max="12288" width="9.140625" style="94"/>
    <col min="12289" max="12289" width="3.42578125" style="94" customWidth="1"/>
    <col min="12290" max="12290" width="16.28515625" style="94" customWidth="1"/>
    <col min="12291" max="12308" width="3.7109375" style="94" customWidth="1"/>
    <col min="12309" max="12544" width="9.140625" style="94"/>
    <col min="12545" max="12545" width="3.42578125" style="94" customWidth="1"/>
    <col min="12546" max="12546" width="16.28515625" style="94" customWidth="1"/>
    <col min="12547" max="12564" width="3.7109375" style="94" customWidth="1"/>
    <col min="12565" max="12800" width="9.140625" style="94"/>
    <col min="12801" max="12801" width="3.42578125" style="94" customWidth="1"/>
    <col min="12802" max="12802" width="16.28515625" style="94" customWidth="1"/>
    <col min="12803" max="12820" width="3.7109375" style="94" customWidth="1"/>
    <col min="12821" max="13056" width="9.140625" style="94"/>
    <col min="13057" max="13057" width="3.42578125" style="94" customWidth="1"/>
    <col min="13058" max="13058" width="16.28515625" style="94" customWidth="1"/>
    <col min="13059" max="13076" width="3.7109375" style="94" customWidth="1"/>
    <col min="13077" max="13312" width="9.140625" style="94"/>
    <col min="13313" max="13313" width="3.42578125" style="94" customWidth="1"/>
    <col min="13314" max="13314" width="16.28515625" style="94" customWidth="1"/>
    <col min="13315" max="13332" width="3.7109375" style="94" customWidth="1"/>
    <col min="13333" max="13568" width="9.140625" style="94"/>
    <col min="13569" max="13569" width="3.42578125" style="94" customWidth="1"/>
    <col min="13570" max="13570" width="16.28515625" style="94" customWidth="1"/>
    <col min="13571" max="13588" width="3.7109375" style="94" customWidth="1"/>
    <col min="13589" max="13824" width="9.140625" style="94"/>
    <col min="13825" max="13825" width="3.42578125" style="94" customWidth="1"/>
    <col min="13826" max="13826" width="16.28515625" style="94" customWidth="1"/>
    <col min="13827" max="13844" width="3.7109375" style="94" customWidth="1"/>
    <col min="13845" max="14080" width="9.140625" style="94"/>
    <col min="14081" max="14081" width="3.42578125" style="94" customWidth="1"/>
    <col min="14082" max="14082" width="16.28515625" style="94" customWidth="1"/>
    <col min="14083" max="14100" width="3.7109375" style="94" customWidth="1"/>
    <col min="14101" max="14336" width="9.140625" style="94"/>
    <col min="14337" max="14337" width="3.42578125" style="94" customWidth="1"/>
    <col min="14338" max="14338" width="16.28515625" style="94" customWidth="1"/>
    <col min="14339" max="14356" width="3.7109375" style="94" customWidth="1"/>
    <col min="14357" max="14592" width="9.140625" style="94"/>
    <col min="14593" max="14593" width="3.42578125" style="94" customWidth="1"/>
    <col min="14594" max="14594" width="16.28515625" style="94" customWidth="1"/>
    <col min="14595" max="14612" width="3.7109375" style="94" customWidth="1"/>
    <col min="14613" max="14848" width="9.140625" style="94"/>
    <col min="14849" max="14849" width="3.42578125" style="94" customWidth="1"/>
    <col min="14850" max="14850" width="16.28515625" style="94" customWidth="1"/>
    <col min="14851" max="14868" width="3.7109375" style="94" customWidth="1"/>
    <col min="14869" max="15104" width="9.140625" style="94"/>
    <col min="15105" max="15105" width="3.42578125" style="94" customWidth="1"/>
    <col min="15106" max="15106" width="16.28515625" style="94" customWidth="1"/>
    <col min="15107" max="15124" width="3.7109375" style="94" customWidth="1"/>
    <col min="15125" max="15360" width="9.140625" style="94"/>
    <col min="15361" max="15361" width="3.42578125" style="94" customWidth="1"/>
    <col min="15362" max="15362" width="16.28515625" style="94" customWidth="1"/>
    <col min="15363" max="15380" width="3.7109375" style="94" customWidth="1"/>
    <col min="15381" max="15616" width="9.140625" style="94"/>
    <col min="15617" max="15617" width="3.42578125" style="94" customWidth="1"/>
    <col min="15618" max="15618" width="16.28515625" style="94" customWidth="1"/>
    <col min="15619" max="15636" width="3.7109375" style="94" customWidth="1"/>
    <col min="15637" max="15872" width="9.140625" style="94"/>
    <col min="15873" max="15873" width="3.42578125" style="94" customWidth="1"/>
    <col min="15874" max="15874" width="16.28515625" style="94" customWidth="1"/>
    <col min="15875" max="15892" width="3.7109375" style="94" customWidth="1"/>
    <col min="15893" max="16128" width="9.140625" style="94"/>
    <col min="16129" max="16129" width="3.42578125" style="94" customWidth="1"/>
    <col min="16130" max="16130" width="16.28515625" style="94" customWidth="1"/>
    <col min="16131" max="16148" width="3.7109375" style="94" customWidth="1"/>
    <col min="16149" max="16384" width="9.140625" style="94"/>
  </cols>
  <sheetData>
    <row r="2" spans="2:33" x14ac:dyDescent="0.25">
      <c r="B2" s="260" t="s">
        <v>150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33" x14ac:dyDescent="0.25">
      <c r="B3" s="260" t="s">
        <v>151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2:33" ht="21" customHeight="1" x14ac:dyDescent="0.25">
      <c r="B4" s="95"/>
      <c r="C4" s="259" t="s">
        <v>152</v>
      </c>
      <c r="D4" s="259"/>
      <c r="E4" s="259"/>
      <c r="F4" s="259"/>
      <c r="G4" s="259"/>
      <c r="H4" s="259"/>
      <c r="I4" s="259" t="s">
        <v>153</v>
      </c>
      <c r="J4" s="259"/>
      <c r="K4" s="259"/>
      <c r="L4" s="259"/>
      <c r="M4" s="259"/>
      <c r="N4" s="259"/>
      <c r="O4" s="259" t="s">
        <v>154</v>
      </c>
      <c r="P4" s="259"/>
      <c r="Q4" s="259"/>
      <c r="R4" s="259"/>
      <c r="S4" s="259"/>
      <c r="T4" s="259"/>
    </row>
    <row r="5" spans="2:33" x14ac:dyDescent="0.25">
      <c r="B5" s="96" t="s">
        <v>155</v>
      </c>
      <c r="C5" s="97"/>
      <c r="D5" s="98">
        <v>2</v>
      </c>
      <c r="E5" s="97">
        <v>9</v>
      </c>
      <c r="F5" s="97">
        <v>16</v>
      </c>
      <c r="G5" s="97">
        <v>23</v>
      </c>
      <c r="H5" s="97">
        <v>30</v>
      </c>
      <c r="I5" s="97"/>
      <c r="J5" s="97">
        <v>6</v>
      </c>
      <c r="K5" s="97">
        <v>13</v>
      </c>
      <c r="L5" s="97">
        <v>20</v>
      </c>
      <c r="M5" s="97">
        <v>27</v>
      </c>
      <c r="N5" s="97"/>
      <c r="O5" s="97"/>
      <c r="P5" s="97">
        <v>6</v>
      </c>
      <c r="Q5" s="97">
        <v>13</v>
      </c>
      <c r="R5" s="97">
        <v>20</v>
      </c>
      <c r="S5" s="97">
        <v>27</v>
      </c>
      <c r="T5" s="97"/>
      <c r="AG5" s="97">
        <v>29</v>
      </c>
    </row>
    <row r="6" spans="2:33" x14ac:dyDescent="0.25">
      <c r="B6" s="96" t="s">
        <v>156</v>
      </c>
      <c r="C6" s="97"/>
      <c r="D6" s="98">
        <v>3</v>
      </c>
      <c r="E6" s="97">
        <v>10</v>
      </c>
      <c r="F6" s="97">
        <v>17</v>
      </c>
      <c r="G6" s="97">
        <v>24</v>
      </c>
      <c r="H6" s="97">
        <v>31</v>
      </c>
      <c r="I6" s="97"/>
      <c r="J6" s="97">
        <v>7</v>
      </c>
      <c r="K6" s="97">
        <v>14</v>
      </c>
      <c r="L6" s="97">
        <v>21</v>
      </c>
      <c r="M6" s="97">
        <v>28</v>
      </c>
      <c r="N6" s="97"/>
      <c r="O6" s="97"/>
      <c r="P6" s="99">
        <v>7</v>
      </c>
      <c r="Q6" s="97">
        <v>14</v>
      </c>
      <c r="R6" s="97">
        <v>21</v>
      </c>
      <c r="S6" s="97">
        <v>28</v>
      </c>
      <c r="T6" s="97"/>
      <c r="AG6" s="97"/>
    </row>
    <row r="7" spans="2:33" x14ac:dyDescent="0.25">
      <c r="B7" s="96" t="s">
        <v>157</v>
      </c>
      <c r="C7" s="97"/>
      <c r="D7" s="98">
        <v>4</v>
      </c>
      <c r="E7" s="97">
        <v>11</v>
      </c>
      <c r="F7" s="97">
        <v>18</v>
      </c>
      <c r="G7" s="97">
        <v>25</v>
      </c>
      <c r="H7" s="97"/>
      <c r="I7" s="97">
        <v>1</v>
      </c>
      <c r="J7" s="97">
        <v>8</v>
      </c>
      <c r="K7" s="97">
        <v>15</v>
      </c>
      <c r="L7" s="99">
        <v>22</v>
      </c>
      <c r="M7" s="97"/>
      <c r="N7" s="97"/>
      <c r="O7" s="97">
        <v>1</v>
      </c>
      <c r="P7" s="98">
        <v>8</v>
      </c>
      <c r="Q7" s="97">
        <v>15</v>
      </c>
      <c r="R7" s="97">
        <v>22</v>
      </c>
      <c r="S7" s="97">
        <v>29</v>
      </c>
      <c r="T7" s="97"/>
      <c r="AG7" s="97"/>
    </row>
    <row r="8" spans="2:33" x14ac:dyDescent="0.25">
      <c r="B8" s="96" t="s">
        <v>158</v>
      </c>
      <c r="C8" s="97"/>
      <c r="D8" s="98">
        <v>5</v>
      </c>
      <c r="E8" s="97">
        <v>12</v>
      </c>
      <c r="F8" s="97">
        <v>19</v>
      </c>
      <c r="G8" s="97">
        <v>26</v>
      </c>
      <c r="H8" s="97"/>
      <c r="I8" s="97">
        <v>2</v>
      </c>
      <c r="J8" s="97">
        <v>9</v>
      </c>
      <c r="K8" s="97">
        <v>16</v>
      </c>
      <c r="L8" s="98">
        <v>23</v>
      </c>
      <c r="M8" s="97"/>
      <c r="N8" s="97"/>
      <c r="O8" s="97">
        <v>2</v>
      </c>
      <c r="P8" s="97">
        <v>9</v>
      </c>
      <c r="Q8" s="97">
        <v>16</v>
      </c>
      <c r="R8" s="97">
        <v>23</v>
      </c>
      <c r="S8" s="97">
        <v>30</v>
      </c>
      <c r="T8" s="97"/>
      <c r="AG8" s="97"/>
    </row>
    <row r="9" spans="2:33" x14ac:dyDescent="0.25">
      <c r="B9" s="96" t="s">
        <v>159</v>
      </c>
      <c r="C9" s="97"/>
      <c r="D9" s="98">
        <v>6</v>
      </c>
      <c r="E9" s="97">
        <v>13</v>
      </c>
      <c r="F9" s="97">
        <v>20</v>
      </c>
      <c r="G9" s="97">
        <v>27</v>
      </c>
      <c r="H9" s="97"/>
      <c r="I9" s="97">
        <v>3</v>
      </c>
      <c r="J9" s="97">
        <v>10</v>
      </c>
      <c r="K9" s="97">
        <v>17</v>
      </c>
      <c r="L9" s="98">
        <v>24</v>
      </c>
      <c r="M9" s="97"/>
      <c r="N9" s="97"/>
      <c r="O9" s="97">
        <v>3</v>
      </c>
      <c r="P9" s="97">
        <v>10</v>
      </c>
      <c r="Q9" s="97">
        <v>17</v>
      </c>
      <c r="R9" s="97">
        <v>24</v>
      </c>
      <c r="S9" s="97">
        <v>31</v>
      </c>
      <c r="T9" s="97"/>
      <c r="AG9" s="97"/>
    </row>
    <row r="10" spans="2:33" x14ac:dyDescent="0.25">
      <c r="B10" s="100" t="s">
        <v>160</v>
      </c>
      <c r="C10" s="97"/>
      <c r="D10" s="98">
        <v>7</v>
      </c>
      <c r="E10" s="98">
        <v>14</v>
      </c>
      <c r="F10" s="98">
        <v>21</v>
      </c>
      <c r="G10" s="98">
        <v>28</v>
      </c>
      <c r="H10" s="97"/>
      <c r="I10" s="98">
        <v>4</v>
      </c>
      <c r="J10" s="98">
        <v>11</v>
      </c>
      <c r="K10" s="98">
        <v>18</v>
      </c>
      <c r="L10" s="98">
        <v>25</v>
      </c>
      <c r="M10" s="97"/>
      <c r="N10" s="97"/>
      <c r="O10" s="98">
        <v>4</v>
      </c>
      <c r="P10" s="98">
        <v>11</v>
      </c>
      <c r="Q10" s="98">
        <v>18</v>
      </c>
      <c r="R10" s="98">
        <v>25</v>
      </c>
      <c r="S10" s="97"/>
      <c r="T10" s="97"/>
      <c r="AG10" s="97"/>
    </row>
    <row r="11" spans="2:33" x14ac:dyDescent="0.25">
      <c r="B11" s="100" t="s">
        <v>161</v>
      </c>
      <c r="C11" s="98">
        <v>1</v>
      </c>
      <c r="D11" s="98">
        <v>8</v>
      </c>
      <c r="E11" s="98">
        <v>15</v>
      </c>
      <c r="F11" s="98">
        <v>22</v>
      </c>
      <c r="G11" s="98">
        <v>29</v>
      </c>
      <c r="H11" s="97"/>
      <c r="I11" s="98">
        <v>5</v>
      </c>
      <c r="J11" s="98">
        <v>12</v>
      </c>
      <c r="K11" s="98">
        <v>19</v>
      </c>
      <c r="L11" s="98">
        <v>26</v>
      </c>
      <c r="M11" s="97"/>
      <c r="N11" s="97"/>
      <c r="O11" s="98">
        <v>5</v>
      </c>
      <c r="P11" s="98">
        <v>12</v>
      </c>
      <c r="Q11" s="98">
        <v>19</v>
      </c>
      <c r="R11" s="98">
        <v>26</v>
      </c>
      <c r="S11" s="97"/>
      <c r="T11" s="97"/>
      <c r="AG11" s="97"/>
    </row>
    <row r="12" spans="2:33" ht="15.75" customHeight="1" x14ac:dyDescent="0.25">
      <c r="B12" s="95"/>
      <c r="C12" s="259" t="s">
        <v>162</v>
      </c>
      <c r="D12" s="259"/>
      <c r="E12" s="259"/>
      <c r="F12" s="259"/>
      <c r="G12" s="259"/>
      <c r="H12" s="259"/>
      <c r="I12" s="259" t="s">
        <v>163</v>
      </c>
      <c r="J12" s="259"/>
      <c r="K12" s="259"/>
      <c r="L12" s="259"/>
      <c r="M12" s="259"/>
      <c r="N12" s="259"/>
      <c r="O12" s="259" t="s">
        <v>164</v>
      </c>
      <c r="P12" s="259"/>
      <c r="Q12" s="259"/>
      <c r="R12" s="259"/>
      <c r="S12" s="259"/>
      <c r="T12" s="259"/>
      <c r="AG12"/>
    </row>
    <row r="13" spans="2:33" x14ac:dyDescent="0.25">
      <c r="B13" s="96" t="s">
        <v>155</v>
      </c>
      <c r="C13" s="97"/>
      <c r="D13" s="97">
        <v>3</v>
      </c>
      <c r="E13" s="97">
        <v>10</v>
      </c>
      <c r="F13" s="97">
        <v>17</v>
      </c>
      <c r="G13" s="97">
        <v>24</v>
      </c>
      <c r="H13" s="97"/>
      <c r="I13" s="98">
        <v>1</v>
      </c>
      <c r="J13" s="98">
        <v>8</v>
      </c>
      <c r="K13" s="97">
        <v>15</v>
      </c>
      <c r="L13" s="97">
        <v>22</v>
      </c>
      <c r="M13" s="97">
        <v>29</v>
      </c>
      <c r="N13" s="97"/>
      <c r="O13" s="97"/>
      <c r="P13" s="97">
        <v>5</v>
      </c>
      <c r="Q13" s="98">
        <v>12</v>
      </c>
      <c r="R13" s="97">
        <v>19</v>
      </c>
      <c r="S13" s="97">
        <v>26</v>
      </c>
      <c r="T13" s="97"/>
      <c r="AG13"/>
    </row>
    <row r="14" spans="2:33" x14ac:dyDescent="0.25">
      <c r="B14" s="96" t="s">
        <v>156</v>
      </c>
      <c r="C14" s="97"/>
      <c r="D14" s="97">
        <v>4</v>
      </c>
      <c r="E14" s="97">
        <v>11</v>
      </c>
      <c r="F14" s="97">
        <v>18</v>
      </c>
      <c r="G14" s="97">
        <v>25</v>
      </c>
      <c r="H14" s="97"/>
      <c r="I14" s="97">
        <v>2</v>
      </c>
      <c r="J14" s="98">
        <v>9</v>
      </c>
      <c r="K14" s="97">
        <v>16</v>
      </c>
      <c r="L14" s="97">
        <v>23</v>
      </c>
      <c r="M14" s="97">
        <v>30</v>
      </c>
      <c r="N14" s="97"/>
      <c r="O14" s="97"/>
      <c r="P14" s="97">
        <v>6</v>
      </c>
      <c r="Q14" s="97">
        <v>13</v>
      </c>
      <c r="R14" s="97">
        <v>20</v>
      </c>
      <c r="S14" s="97">
        <v>27</v>
      </c>
      <c r="T14" s="97"/>
      <c r="AG14"/>
    </row>
    <row r="15" spans="2:33" x14ac:dyDescent="0.25">
      <c r="B15" s="96" t="s">
        <v>157</v>
      </c>
      <c r="C15" s="97"/>
      <c r="D15" s="97">
        <v>5</v>
      </c>
      <c r="E15" s="97">
        <v>12</v>
      </c>
      <c r="F15" s="97">
        <v>19</v>
      </c>
      <c r="G15" s="97">
        <v>26</v>
      </c>
      <c r="H15" s="97"/>
      <c r="I15" s="97">
        <v>3</v>
      </c>
      <c r="J15" s="97">
        <v>10</v>
      </c>
      <c r="K15" s="97">
        <v>17</v>
      </c>
      <c r="L15" s="97">
        <v>24</v>
      </c>
      <c r="M15" s="97">
        <v>31</v>
      </c>
      <c r="N15" s="97"/>
      <c r="O15" s="97"/>
      <c r="P15" s="97">
        <v>7</v>
      </c>
      <c r="Q15" s="97">
        <v>14</v>
      </c>
      <c r="R15" s="97">
        <v>21</v>
      </c>
      <c r="S15" s="97">
        <v>28</v>
      </c>
      <c r="T15" s="97"/>
      <c r="AG15"/>
    </row>
    <row r="16" spans="2:33" x14ac:dyDescent="0.25">
      <c r="B16" s="96" t="s">
        <v>158</v>
      </c>
      <c r="C16" s="97"/>
      <c r="D16" s="97">
        <v>6</v>
      </c>
      <c r="E16" s="97">
        <v>13</v>
      </c>
      <c r="F16" s="97">
        <v>20</v>
      </c>
      <c r="G16" s="97">
        <v>27</v>
      </c>
      <c r="H16" s="97"/>
      <c r="I16" s="97">
        <v>4</v>
      </c>
      <c r="J16" s="97">
        <v>11</v>
      </c>
      <c r="K16" s="97">
        <v>18</v>
      </c>
      <c r="L16" s="97">
        <v>25</v>
      </c>
      <c r="M16" s="97"/>
      <c r="N16" s="97"/>
      <c r="O16" s="97">
        <v>1</v>
      </c>
      <c r="P16" s="97">
        <v>8</v>
      </c>
      <c r="Q16" s="97">
        <v>15</v>
      </c>
      <c r="R16" s="97">
        <v>22</v>
      </c>
      <c r="S16" s="97">
        <v>29</v>
      </c>
      <c r="T16" s="97"/>
      <c r="AG16"/>
    </row>
    <row r="17" spans="2:33" x14ac:dyDescent="0.25">
      <c r="B17" s="96" t="s">
        <v>159</v>
      </c>
      <c r="C17" s="97"/>
      <c r="D17" s="97">
        <v>7</v>
      </c>
      <c r="E17" s="97">
        <v>14</v>
      </c>
      <c r="F17" s="97">
        <v>21</v>
      </c>
      <c r="G17" s="97">
        <v>28</v>
      </c>
      <c r="H17" s="97"/>
      <c r="I17" s="97">
        <v>5</v>
      </c>
      <c r="J17" s="97">
        <v>12</v>
      </c>
      <c r="K17" s="97">
        <v>19</v>
      </c>
      <c r="L17" s="97">
        <v>26</v>
      </c>
      <c r="M17" s="97"/>
      <c r="N17" s="97"/>
      <c r="O17" s="97">
        <v>2</v>
      </c>
      <c r="P17" s="97">
        <v>9</v>
      </c>
      <c r="Q17" s="97">
        <v>16</v>
      </c>
      <c r="R17" s="97">
        <v>23</v>
      </c>
      <c r="S17" s="97">
        <v>30</v>
      </c>
      <c r="T17" s="97"/>
      <c r="AG17"/>
    </row>
    <row r="18" spans="2:33" x14ac:dyDescent="0.25">
      <c r="B18" s="100" t="s">
        <v>160</v>
      </c>
      <c r="C18" s="98">
        <v>1</v>
      </c>
      <c r="D18" s="98">
        <v>8</v>
      </c>
      <c r="E18" s="98">
        <v>15</v>
      </c>
      <c r="F18" s="98">
        <v>22</v>
      </c>
      <c r="G18" s="98">
        <v>29</v>
      </c>
      <c r="H18" s="97"/>
      <c r="I18" s="98">
        <v>6</v>
      </c>
      <c r="J18" s="98">
        <v>13</v>
      </c>
      <c r="K18" s="98">
        <v>20</v>
      </c>
      <c r="L18" s="98">
        <v>27</v>
      </c>
      <c r="M18" s="97"/>
      <c r="N18" s="97"/>
      <c r="O18" s="98">
        <v>3</v>
      </c>
      <c r="P18" s="98">
        <v>10</v>
      </c>
      <c r="Q18" s="98">
        <v>17</v>
      </c>
      <c r="R18" s="98">
        <v>24</v>
      </c>
      <c r="S18" s="97"/>
      <c r="T18" s="97"/>
      <c r="AG18"/>
    </row>
    <row r="19" spans="2:33" x14ac:dyDescent="0.25">
      <c r="B19" s="100" t="s">
        <v>161</v>
      </c>
      <c r="C19" s="98">
        <v>2</v>
      </c>
      <c r="D19" s="98">
        <v>9</v>
      </c>
      <c r="E19" s="98">
        <v>16</v>
      </c>
      <c r="F19" s="98">
        <v>23</v>
      </c>
      <c r="G19" s="98">
        <v>30</v>
      </c>
      <c r="H19" s="97"/>
      <c r="I19" s="98">
        <v>7</v>
      </c>
      <c r="J19" s="98">
        <v>14</v>
      </c>
      <c r="K19" s="98">
        <v>21</v>
      </c>
      <c r="L19" s="98">
        <v>28</v>
      </c>
      <c r="M19" s="97"/>
      <c r="N19" s="97"/>
      <c r="O19" s="98">
        <v>4</v>
      </c>
      <c r="P19" s="98">
        <v>11</v>
      </c>
      <c r="Q19" s="98">
        <v>18</v>
      </c>
      <c r="R19" s="98">
        <v>25</v>
      </c>
      <c r="S19" s="97"/>
      <c r="T19" s="97"/>
      <c r="AG19"/>
    </row>
    <row r="20" spans="2:33" ht="15.75" customHeight="1" x14ac:dyDescent="0.25">
      <c r="B20" s="95"/>
      <c r="C20" s="259" t="s">
        <v>165</v>
      </c>
      <c r="D20" s="259"/>
      <c r="E20" s="259"/>
      <c r="F20" s="259"/>
      <c r="G20" s="259"/>
      <c r="H20" s="259"/>
      <c r="I20" s="259" t="s">
        <v>166</v>
      </c>
      <c r="J20" s="259"/>
      <c r="K20" s="259"/>
      <c r="L20" s="259"/>
      <c r="M20" s="259"/>
      <c r="N20" s="259"/>
      <c r="O20" s="259" t="s">
        <v>167</v>
      </c>
      <c r="P20" s="259"/>
      <c r="Q20" s="259"/>
      <c r="R20" s="259"/>
      <c r="S20" s="259"/>
      <c r="T20" s="259"/>
      <c r="AG20"/>
    </row>
    <row r="21" spans="2:33" x14ac:dyDescent="0.25">
      <c r="B21" s="96" t="s">
        <v>155</v>
      </c>
      <c r="C21" s="97"/>
      <c r="D21" s="97">
        <v>3</v>
      </c>
      <c r="E21" s="97">
        <v>10</v>
      </c>
      <c r="F21" s="97">
        <v>17</v>
      </c>
      <c r="G21" s="97">
        <v>24</v>
      </c>
      <c r="H21" s="97">
        <v>31</v>
      </c>
      <c r="I21" s="97"/>
      <c r="J21" s="97">
        <v>7</v>
      </c>
      <c r="K21" s="97">
        <v>14</v>
      </c>
      <c r="L21" s="97">
        <v>21</v>
      </c>
      <c r="M21" s="97">
        <v>28</v>
      </c>
      <c r="N21" s="97"/>
      <c r="O21" s="97"/>
      <c r="P21" s="97">
        <v>4</v>
      </c>
      <c r="Q21" s="97">
        <v>11</v>
      </c>
      <c r="R21" s="97">
        <v>18</v>
      </c>
      <c r="S21" s="97">
        <v>25</v>
      </c>
      <c r="T21" s="97"/>
      <c r="AG21"/>
    </row>
    <row r="22" spans="2:33" x14ac:dyDescent="0.25">
      <c r="B22" s="96" t="s">
        <v>156</v>
      </c>
      <c r="C22" s="97"/>
      <c r="D22" s="97">
        <v>4</v>
      </c>
      <c r="E22" s="97">
        <v>11</v>
      </c>
      <c r="F22" s="97">
        <v>18</v>
      </c>
      <c r="G22" s="97">
        <v>25</v>
      </c>
      <c r="H22" s="97"/>
      <c r="I22" s="97">
        <v>1</v>
      </c>
      <c r="J22" s="97">
        <v>8</v>
      </c>
      <c r="K22" s="97">
        <v>15</v>
      </c>
      <c r="L22" s="97">
        <v>22</v>
      </c>
      <c r="M22" s="97">
        <v>29</v>
      </c>
      <c r="N22" s="97"/>
      <c r="O22" s="97"/>
      <c r="P22" s="97">
        <v>5</v>
      </c>
      <c r="Q22" s="97">
        <v>12</v>
      </c>
      <c r="R22" s="97">
        <v>19</v>
      </c>
      <c r="S22" s="97">
        <v>26</v>
      </c>
      <c r="T22" s="97"/>
      <c r="AG22"/>
    </row>
    <row r="23" spans="2:33" x14ac:dyDescent="0.25">
      <c r="B23" s="96" t="s">
        <v>157</v>
      </c>
      <c r="C23" s="97"/>
      <c r="D23" s="97">
        <v>5</v>
      </c>
      <c r="E23" s="97">
        <v>12</v>
      </c>
      <c r="F23" s="97">
        <v>19</v>
      </c>
      <c r="G23" s="97">
        <v>26</v>
      </c>
      <c r="H23" s="97"/>
      <c r="I23" s="97">
        <v>2</v>
      </c>
      <c r="J23" s="97">
        <v>9</v>
      </c>
      <c r="K23" s="97">
        <v>16</v>
      </c>
      <c r="L23" s="97">
        <v>23</v>
      </c>
      <c r="M23" s="97">
        <v>30</v>
      </c>
      <c r="N23" s="97"/>
      <c r="O23" s="97"/>
      <c r="P23" s="97">
        <v>6</v>
      </c>
      <c r="Q23" s="97">
        <v>13</v>
      </c>
      <c r="R23" s="97">
        <v>20</v>
      </c>
      <c r="S23" s="97">
        <v>27</v>
      </c>
      <c r="T23" s="97"/>
      <c r="AG23"/>
    </row>
    <row r="24" spans="2:33" x14ac:dyDescent="0.25">
      <c r="B24" s="96" t="s">
        <v>158</v>
      </c>
      <c r="C24" s="97"/>
      <c r="D24" s="97">
        <v>6</v>
      </c>
      <c r="E24" s="97">
        <v>13</v>
      </c>
      <c r="F24" s="97">
        <v>20</v>
      </c>
      <c r="G24" s="97">
        <v>27</v>
      </c>
      <c r="H24" s="97"/>
      <c r="I24" s="97">
        <v>3</v>
      </c>
      <c r="J24" s="97">
        <v>10</v>
      </c>
      <c r="K24" s="97">
        <v>17</v>
      </c>
      <c r="L24" s="97">
        <v>24</v>
      </c>
      <c r="M24" s="97">
        <v>31</v>
      </c>
      <c r="N24" s="97"/>
      <c r="O24" s="97"/>
      <c r="P24" s="97">
        <v>7</v>
      </c>
      <c r="Q24" s="97">
        <v>14</v>
      </c>
      <c r="R24" s="97">
        <v>21</v>
      </c>
      <c r="S24" s="97">
        <v>28</v>
      </c>
      <c r="T24" s="97"/>
      <c r="AG24"/>
    </row>
    <row r="25" spans="2:33" x14ac:dyDescent="0.25">
      <c r="B25" s="96" t="s">
        <v>159</v>
      </c>
      <c r="C25" s="97"/>
      <c r="D25" s="97">
        <v>7</v>
      </c>
      <c r="E25" s="97">
        <v>14</v>
      </c>
      <c r="F25" s="97">
        <v>21</v>
      </c>
      <c r="G25" s="97">
        <v>28</v>
      </c>
      <c r="H25" s="97"/>
      <c r="I25" s="97">
        <v>4</v>
      </c>
      <c r="J25" s="97">
        <v>11</v>
      </c>
      <c r="K25" s="97">
        <v>18</v>
      </c>
      <c r="L25" s="97">
        <v>25</v>
      </c>
      <c r="M25" s="97"/>
      <c r="N25" s="97"/>
      <c r="O25" s="97">
        <v>1</v>
      </c>
      <c r="P25" s="97">
        <v>8</v>
      </c>
      <c r="Q25" s="97">
        <v>15</v>
      </c>
      <c r="R25" s="97">
        <v>22</v>
      </c>
      <c r="S25" s="97">
        <v>29</v>
      </c>
      <c r="T25" s="97"/>
      <c r="AG25"/>
    </row>
    <row r="26" spans="2:33" x14ac:dyDescent="0.25">
      <c r="B26" s="100" t="s">
        <v>160</v>
      </c>
      <c r="C26" s="98">
        <v>1</v>
      </c>
      <c r="D26" s="98">
        <v>8</v>
      </c>
      <c r="E26" s="98">
        <v>15</v>
      </c>
      <c r="F26" s="98">
        <v>22</v>
      </c>
      <c r="G26" s="98">
        <v>29</v>
      </c>
      <c r="H26" s="97"/>
      <c r="I26" s="98">
        <v>5</v>
      </c>
      <c r="J26" s="98">
        <v>12</v>
      </c>
      <c r="K26" s="98">
        <v>19</v>
      </c>
      <c r="L26" s="98">
        <v>26</v>
      </c>
      <c r="M26" s="97"/>
      <c r="N26" s="97"/>
      <c r="O26" s="98">
        <v>2</v>
      </c>
      <c r="P26" s="98">
        <v>9</v>
      </c>
      <c r="Q26" s="98">
        <v>16</v>
      </c>
      <c r="R26" s="98">
        <v>23</v>
      </c>
      <c r="S26" s="98">
        <v>30</v>
      </c>
      <c r="T26" s="97"/>
      <c r="AG26"/>
    </row>
    <row r="27" spans="2:33" x14ac:dyDescent="0.25">
      <c r="B27" s="100" t="s">
        <v>161</v>
      </c>
      <c r="C27" s="98">
        <v>2</v>
      </c>
      <c r="D27" s="98">
        <v>9</v>
      </c>
      <c r="E27" s="98">
        <v>16</v>
      </c>
      <c r="F27" s="98">
        <v>23</v>
      </c>
      <c r="G27" s="98">
        <v>30</v>
      </c>
      <c r="H27" s="97"/>
      <c r="I27" s="98">
        <v>6</v>
      </c>
      <c r="J27" s="98">
        <v>13</v>
      </c>
      <c r="K27" s="98">
        <v>20</v>
      </c>
      <c r="L27" s="98">
        <v>27</v>
      </c>
      <c r="M27" s="97"/>
      <c r="N27" s="97"/>
      <c r="O27" s="98">
        <v>3</v>
      </c>
      <c r="P27" s="98">
        <v>10</v>
      </c>
      <c r="Q27" s="98">
        <v>17</v>
      </c>
      <c r="R27" s="98">
        <v>24</v>
      </c>
      <c r="S27" s="97"/>
      <c r="T27" s="97"/>
      <c r="AG27"/>
    </row>
    <row r="28" spans="2:33" ht="15.75" customHeight="1" x14ac:dyDescent="0.25">
      <c r="B28" s="101"/>
      <c r="C28" s="259" t="s">
        <v>168</v>
      </c>
      <c r="D28" s="259"/>
      <c r="E28" s="259"/>
      <c r="F28" s="259"/>
      <c r="G28" s="259"/>
      <c r="H28" s="259"/>
      <c r="I28" s="259" t="s">
        <v>169</v>
      </c>
      <c r="J28" s="259"/>
      <c r="K28" s="259"/>
      <c r="L28" s="259"/>
      <c r="M28" s="259"/>
      <c r="N28" s="259"/>
      <c r="O28" s="259" t="s">
        <v>170</v>
      </c>
      <c r="P28" s="259"/>
      <c r="Q28" s="259"/>
      <c r="R28" s="259"/>
      <c r="S28" s="259"/>
      <c r="T28" s="259"/>
      <c r="AG28"/>
    </row>
    <row r="29" spans="2:33" x14ac:dyDescent="0.25">
      <c r="B29" s="96" t="s">
        <v>155</v>
      </c>
      <c r="C29" s="97"/>
      <c r="D29" s="97">
        <v>2</v>
      </c>
      <c r="E29" s="97">
        <v>9</v>
      </c>
      <c r="F29" s="97">
        <v>16</v>
      </c>
      <c r="G29" s="97">
        <v>23</v>
      </c>
      <c r="H29" s="97">
        <v>30</v>
      </c>
      <c r="I29" s="97"/>
      <c r="J29" s="98">
        <v>6</v>
      </c>
      <c r="K29" s="97">
        <v>13</v>
      </c>
      <c r="L29" s="97">
        <v>20</v>
      </c>
      <c r="M29" s="97">
        <v>27</v>
      </c>
      <c r="N29" s="97"/>
      <c r="O29" s="97"/>
      <c r="P29" s="97">
        <v>4</v>
      </c>
      <c r="Q29" s="97">
        <v>11</v>
      </c>
      <c r="R29" s="97">
        <v>18</v>
      </c>
      <c r="S29" s="97">
        <v>25</v>
      </c>
      <c r="T29" s="97"/>
      <c r="AG29"/>
    </row>
    <row r="30" spans="2:33" x14ac:dyDescent="0.25">
      <c r="B30" s="96" t="s">
        <v>156</v>
      </c>
      <c r="C30" s="97"/>
      <c r="D30" s="97">
        <v>3</v>
      </c>
      <c r="E30" s="97">
        <v>10</v>
      </c>
      <c r="F30" s="97">
        <v>17</v>
      </c>
      <c r="G30" s="97">
        <v>24</v>
      </c>
      <c r="H30" s="97">
        <v>31</v>
      </c>
      <c r="I30" s="97"/>
      <c r="J30" s="97">
        <v>7</v>
      </c>
      <c r="K30" s="97">
        <v>14</v>
      </c>
      <c r="L30" s="97">
        <v>21</v>
      </c>
      <c r="M30" s="97">
        <v>28</v>
      </c>
      <c r="N30" s="97"/>
      <c r="O30" s="97"/>
      <c r="P30" s="97">
        <v>5</v>
      </c>
      <c r="Q30" s="97">
        <v>12</v>
      </c>
      <c r="R30" s="97">
        <v>19</v>
      </c>
      <c r="S30" s="97">
        <v>26</v>
      </c>
      <c r="T30" s="97"/>
      <c r="AG30"/>
    </row>
    <row r="31" spans="2:33" x14ac:dyDescent="0.25">
      <c r="B31" s="96" t="s">
        <v>157</v>
      </c>
      <c r="C31" s="97"/>
      <c r="D31" s="97">
        <v>4</v>
      </c>
      <c r="E31" s="97">
        <v>11</v>
      </c>
      <c r="F31" s="97">
        <v>18</v>
      </c>
      <c r="G31" s="97">
        <v>25</v>
      </c>
      <c r="H31" s="97"/>
      <c r="I31" s="97">
        <v>1</v>
      </c>
      <c r="J31" s="97">
        <v>8</v>
      </c>
      <c r="K31" s="97">
        <v>15</v>
      </c>
      <c r="L31" s="97">
        <v>22</v>
      </c>
      <c r="M31" s="97">
        <v>29</v>
      </c>
      <c r="N31" s="97"/>
      <c r="O31" s="97"/>
      <c r="P31" s="97">
        <v>6</v>
      </c>
      <c r="Q31" s="97">
        <v>13</v>
      </c>
      <c r="R31" s="97">
        <v>20</v>
      </c>
      <c r="S31" s="97">
        <v>27</v>
      </c>
      <c r="T31" s="97"/>
      <c r="AG31"/>
    </row>
    <row r="32" spans="2:33" x14ac:dyDescent="0.25">
      <c r="B32" s="96" t="s">
        <v>158</v>
      </c>
      <c r="C32" s="97"/>
      <c r="D32" s="97">
        <v>5</v>
      </c>
      <c r="E32" s="97">
        <v>12</v>
      </c>
      <c r="F32" s="97">
        <v>19</v>
      </c>
      <c r="G32" s="97">
        <v>26</v>
      </c>
      <c r="H32" s="97"/>
      <c r="I32" s="97">
        <v>2</v>
      </c>
      <c r="J32" s="97">
        <v>9</v>
      </c>
      <c r="K32" s="97">
        <v>16</v>
      </c>
      <c r="L32" s="97">
        <v>23</v>
      </c>
      <c r="M32" s="97">
        <v>30</v>
      </c>
      <c r="N32" s="97"/>
      <c r="O32" s="97"/>
      <c r="P32" s="97">
        <v>7</v>
      </c>
      <c r="Q32" s="97">
        <v>14</v>
      </c>
      <c r="R32" s="97">
        <v>21</v>
      </c>
      <c r="S32" s="97">
        <v>28</v>
      </c>
      <c r="T32" s="97"/>
      <c r="AG32" s="97"/>
    </row>
    <row r="33" spans="2:33" x14ac:dyDescent="0.25">
      <c r="B33" s="96" t="s">
        <v>159</v>
      </c>
      <c r="C33" s="97"/>
      <c r="D33" s="97">
        <v>6</v>
      </c>
      <c r="E33" s="97">
        <v>13</v>
      </c>
      <c r="F33" s="97">
        <v>20</v>
      </c>
      <c r="G33" s="97">
        <v>27</v>
      </c>
      <c r="H33" s="97"/>
      <c r="I33" s="99">
        <v>3</v>
      </c>
      <c r="J33" s="97">
        <v>10</v>
      </c>
      <c r="K33" s="97">
        <v>17</v>
      </c>
      <c r="L33" s="97">
        <v>24</v>
      </c>
      <c r="M33" s="97"/>
      <c r="N33" s="97"/>
      <c r="O33" s="97">
        <v>1</v>
      </c>
      <c r="P33" s="97">
        <v>8</v>
      </c>
      <c r="Q33" s="97">
        <v>15</v>
      </c>
      <c r="R33" s="97">
        <v>22</v>
      </c>
      <c r="S33" s="97">
        <v>29</v>
      </c>
      <c r="T33" s="97"/>
      <c r="AG33" s="97"/>
    </row>
    <row r="34" spans="2:33" x14ac:dyDescent="0.25">
      <c r="B34" s="100" t="s">
        <v>160</v>
      </c>
      <c r="C34" s="97"/>
      <c r="D34" s="98">
        <v>7</v>
      </c>
      <c r="E34" s="98">
        <v>14</v>
      </c>
      <c r="F34" s="98">
        <v>21</v>
      </c>
      <c r="G34" s="98">
        <v>28</v>
      </c>
      <c r="H34" s="97"/>
      <c r="I34" s="98">
        <v>4</v>
      </c>
      <c r="J34" s="98">
        <v>11</v>
      </c>
      <c r="K34" s="98">
        <v>18</v>
      </c>
      <c r="L34" s="98">
        <v>25</v>
      </c>
      <c r="M34" s="97"/>
      <c r="N34" s="97"/>
      <c r="O34" s="98">
        <v>2</v>
      </c>
      <c r="P34" s="98">
        <v>9</v>
      </c>
      <c r="Q34" s="98">
        <v>16</v>
      </c>
      <c r="R34" s="98">
        <v>23</v>
      </c>
      <c r="S34" s="98">
        <v>30</v>
      </c>
      <c r="T34" s="97"/>
      <c r="AG34" s="97"/>
    </row>
    <row r="35" spans="2:33" x14ac:dyDescent="0.25">
      <c r="B35" s="100" t="s">
        <v>161</v>
      </c>
      <c r="C35" s="98">
        <v>1</v>
      </c>
      <c r="D35" s="98">
        <v>8</v>
      </c>
      <c r="E35" s="98">
        <v>15</v>
      </c>
      <c r="F35" s="98">
        <v>22</v>
      </c>
      <c r="G35" s="98">
        <v>29</v>
      </c>
      <c r="H35" s="97"/>
      <c r="I35" s="98">
        <v>5</v>
      </c>
      <c r="J35" s="98">
        <v>12</v>
      </c>
      <c r="K35" s="98">
        <v>19</v>
      </c>
      <c r="L35" s="98">
        <v>26</v>
      </c>
      <c r="M35" s="97"/>
      <c r="N35" s="97"/>
      <c r="O35" s="98">
        <v>3</v>
      </c>
      <c r="P35" s="98">
        <v>10</v>
      </c>
      <c r="Q35" s="98">
        <v>17</v>
      </c>
      <c r="R35" s="98">
        <v>24</v>
      </c>
      <c r="S35" s="98">
        <v>31</v>
      </c>
      <c r="T35" s="97"/>
      <c r="AG35" s="97"/>
    </row>
    <row r="36" spans="2:33" x14ac:dyDescent="0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33" x14ac:dyDescent="0.25">
      <c r="C37" s="103">
        <v>1</v>
      </c>
      <c r="D37" s="264" t="s">
        <v>171</v>
      </c>
      <c r="E37" s="264"/>
      <c r="F37" s="264"/>
      <c r="G37" s="264"/>
      <c r="H37" s="264"/>
      <c r="I37" s="264"/>
      <c r="K37" s="104">
        <v>3</v>
      </c>
      <c r="L37" s="265" t="s">
        <v>172</v>
      </c>
      <c r="M37" s="266"/>
      <c r="N37" s="266"/>
      <c r="O37" s="266"/>
      <c r="P37" s="267"/>
      <c r="Q37" s="105">
        <v>7</v>
      </c>
      <c r="R37" s="94" t="s">
        <v>173</v>
      </c>
    </row>
    <row r="42" spans="2:33" s="106" customFormat="1" ht="15.75" x14ac:dyDescent="0.25">
      <c r="B42" s="268" t="s">
        <v>150</v>
      </c>
      <c r="C42" s="269"/>
      <c r="D42" s="269"/>
      <c r="E42" s="269"/>
      <c r="F42" s="269"/>
      <c r="G42" s="269"/>
      <c r="H42" s="269"/>
    </row>
    <row r="43" spans="2:33" s="106" customFormat="1" ht="15.75" x14ac:dyDescent="0.25">
      <c r="B43" s="268" t="s">
        <v>151</v>
      </c>
      <c r="C43" s="269"/>
      <c r="D43" s="269"/>
      <c r="E43" s="269"/>
      <c r="F43" s="269"/>
      <c r="G43" s="269"/>
      <c r="H43" s="269"/>
    </row>
    <row r="44" spans="2:33" s="106" customFormat="1" ht="15.75" thickBot="1" x14ac:dyDescent="0.3">
      <c r="B44" s="270"/>
      <c r="C44" s="271"/>
      <c r="D44" s="271"/>
      <c r="E44" s="271"/>
      <c r="F44" s="271"/>
      <c r="G44" s="271"/>
      <c r="H44" s="271"/>
    </row>
    <row r="45" spans="2:33" s="106" customFormat="1" x14ac:dyDescent="0.25">
      <c r="B45" s="107"/>
      <c r="C45" s="108" t="s">
        <v>152</v>
      </c>
      <c r="D45" s="109" t="s">
        <v>153</v>
      </c>
      <c r="E45" s="110" t="s">
        <v>154</v>
      </c>
      <c r="F45" s="108" t="s">
        <v>174</v>
      </c>
      <c r="G45" s="272"/>
      <c r="H45" s="273"/>
      <c r="J45"/>
    </row>
    <row r="46" spans="2:33" x14ac:dyDescent="0.25">
      <c r="B46" s="111"/>
      <c r="C46" s="274" t="s">
        <v>175</v>
      </c>
      <c r="D46" s="270"/>
      <c r="E46" s="275"/>
      <c r="F46" s="275"/>
      <c r="G46" s="270"/>
      <c r="H46" s="276"/>
      <c r="J46"/>
      <c r="W46" s="94"/>
      <c r="X46" s="94"/>
      <c r="Y46" s="94"/>
      <c r="Z46" s="94"/>
      <c r="AA46" s="94"/>
      <c r="AB46" s="94"/>
      <c r="AC46" s="94"/>
      <c r="AD46" s="94"/>
      <c r="AE46" s="94"/>
      <c r="AF46" s="94"/>
    </row>
    <row r="47" spans="2:33" x14ac:dyDescent="0.25">
      <c r="B47" s="111" t="s">
        <v>176</v>
      </c>
      <c r="C47" s="112">
        <v>31</v>
      </c>
      <c r="D47" s="113">
        <v>28</v>
      </c>
      <c r="E47" s="114">
        <v>31</v>
      </c>
      <c r="F47" s="112">
        <f>C47+D47+E47</f>
        <v>90</v>
      </c>
      <c r="G47" s="277"/>
      <c r="H47" s="278"/>
      <c r="J47" s="115"/>
      <c r="W47" s="94"/>
      <c r="X47" s="94"/>
      <c r="Y47" s="94"/>
      <c r="Z47" s="94"/>
      <c r="AA47" s="94"/>
      <c r="AB47" s="94"/>
      <c r="AC47" s="94"/>
      <c r="AD47" s="94"/>
      <c r="AE47" s="94"/>
      <c r="AF47" s="94"/>
    </row>
    <row r="48" spans="2:33" x14ac:dyDescent="0.25">
      <c r="B48" s="116" t="s">
        <v>177</v>
      </c>
      <c r="C48" s="112">
        <v>17</v>
      </c>
      <c r="D48" s="113">
        <v>18</v>
      </c>
      <c r="E48" s="114">
        <v>22</v>
      </c>
      <c r="F48" s="112">
        <f>C48+D48+E48</f>
        <v>57</v>
      </c>
      <c r="G48" s="279"/>
      <c r="H48" s="280"/>
      <c r="J48" s="115"/>
      <c r="W48" s="94"/>
      <c r="X48" s="94"/>
      <c r="Y48" s="94"/>
      <c r="Z48" s="94"/>
      <c r="AA48" s="94"/>
      <c r="AB48" s="94"/>
      <c r="AC48" s="94"/>
      <c r="AD48" s="94"/>
      <c r="AE48" s="94"/>
      <c r="AF48" s="94"/>
    </row>
    <row r="49" spans="2:32" x14ac:dyDescent="0.25">
      <c r="B49" s="116" t="s">
        <v>178</v>
      </c>
      <c r="C49" s="112">
        <f>C47-C48</f>
        <v>14</v>
      </c>
      <c r="D49" s="117">
        <f>D47-D48</f>
        <v>10</v>
      </c>
      <c r="E49" s="118">
        <f>E47-E48</f>
        <v>9</v>
      </c>
      <c r="F49" s="112">
        <f>C49+D49+E49</f>
        <v>33</v>
      </c>
      <c r="G49" s="281"/>
      <c r="H49" s="282"/>
      <c r="J49" s="115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2:32" x14ac:dyDescent="0.25">
      <c r="B50" s="116"/>
      <c r="C50" s="274" t="s">
        <v>179</v>
      </c>
      <c r="D50" s="270"/>
      <c r="E50" s="275"/>
      <c r="F50" s="275"/>
      <c r="G50" s="270"/>
      <c r="H50" s="276"/>
      <c r="J50" s="115"/>
      <c r="W50" s="94"/>
      <c r="X50" s="94"/>
      <c r="Y50" s="94"/>
      <c r="Z50" s="94"/>
      <c r="AA50" s="94"/>
      <c r="AB50" s="94"/>
      <c r="AC50" s="94"/>
      <c r="AD50" s="94"/>
      <c r="AE50" s="94"/>
      <c r="AF50" s="94"/>
    </row>
    <row r="51" spans="2:32" x14ac:dyDescent="0.25">
      <c r="B51" s="119" t="s">
        <v>180</v>
      </c>
      <c r="C51" s="120">
        <f>C48*8</f>
        <v>136</v>
      </c>
      <c r="D51" s="120">
        <f>D48*8-1</f>
        <v>143</v>
      </c>
      <c r="E51" s="120">
        <f>E48*8-1</f>
        <v>175</v>
      </c>
      <c r="F51" s="121">
        <f>C51+D51+E51</f>
        <v>454</v>
      </c>
      <c r="G51" s="277"/>
      <c r="H51" s="278"/>
      <c r="J51" s="115"/>
      <c r="W51" s="94"/>
      <c r="X51" s="94"/>
      <c r="Y51" s="94"/>
      <c r="Z51" s="94"/>
      <c r="AA51" s="94"/>
      <c r="AB51" s="94"/>
      <c r="AC51" s="94"/>
      <c r="AD51" s="94"/>
      <c r="AE51" s="94"/>
      <c r="AF51" s="94"/>
    </row>
    <row r="52" spans="2:32" x14ac:dyDescent="0.25">
      <c r="B52" s="116" t="s">
        <v>181</v>
      </c>
      <c r="C52" s="122">
        <f>C48*36/5</f>
        <v>122.4</v>
      </c>
      <c r="D52" s="123">
        <f>D48*36/5-1</f>
        <v>128.6</v>
      </c>
      <c r="E52" s="124">
        <f>E48*36/5-1</f>
        <v>157.4</v>
      </c>
      <c r="F52" s="121">
        <f>C52+D52+E52</f>
        <v>408.4</v>
      </c>
      <c r="G52" s="279"/>
      <c r="H52" s="280"/>
      <c r="J52" s="115"/>
      <c r="W52" s="94"/>
      <c r="X52" s="94"/>
      <c r="Y52" s="94"/>
      <c r="Z52" s="94"/>
      <c r="AA52" s="94"/>
      <c r="AB52" s="94"/>
      <c r="AC52" s="94"/>
      <c r="AD52" s="94"/>
      <c r="AE52" s="94"/>
      <c r="AF52" s="94"/>
    </row>
    <row r="53" spans="2:32" ht="15.75" thickBot="1" x14ac:dyDescent="0.3">
      <c r="B53" s="125" t="s">
        <v>182</v>
      </c>
      <c r="C53" s="126">
        <f>C48*24/5</f>
        <v>81.599999999999994</v>
      </c>
      <c r="D53" s="127">
        <f>D48*24/5-1</f>
        <v>85.4</v>
      </c>
      <c r="E53" s="128">
        <f>E48*24/5-1</f>
        <v>104.6</v>
      </c>
      <c r="F53" s="126">
        <f>C53+D53+E53</f>
        <v>271.60000000000002</v>
      </c>
      <c r="G53" s="283"/>
      <c r="H53" s="284"/>
      <c r="J53"/>
      <c r="W53" s="94"/>
      <c r="X53" s="94"/>
      <c r="Y53" s="94"/>
      <c r="Z53" s="94"/>
      <c r="AA53" s="94"/>
      <c r="AB53" s="94"/>
      <c r="AC53" s="94"/>
      <c r="AD53" s="94"/>
      <c r="AE53" s="94"/>
      <c r="AF53" s="94"/>
    </row>
    <row r="54" spans="2:32" ht="15.75" thickBot="1" x14ac:dyDescent="0.3">
      <c r="B54" s="106"/>
      <c r="J54" s="115"/>
      <c r="W54" s="94"/>
      <c r="X54" s="94"/>
      <c r="Y54" s="94"/>
      <c r="Z54" s="94"/>
      <c r="AA54" s="94"/>
      <c r="AB54" s="94"/>
      <c r="AC54" s="94"/>
      <c r="AD54" s="94"/>
      <c r="AE54" s="94"/>
      <c r="AF54" s="94"/>
    </row>
    <row r="55" spans="2:32" s="106" customFormat="1" x14ac:dyDescent="0.25">
      <c r="B55" s="107"/>
      <c r="C55" s="108" t="s">
        <v>162</v>
      </c>
      <c r="D55" s="109" t="s">
        <v>163</v>
      </c>
      <c r="E55" s="110" t="s">
        <v>164</v>
      </c>
      <c r="F55" s="108" t="s">
        <v>183</v>
      </c>
      <c r="G55" s="109" t="s">
        <v>184</v>
      </c>
      <c r="H55" s="129"/>
      <c r="J55" s="115"/>
    </row>
    <row r="56" spans="2:32" x14ac:dyDescent="0.25">
      <c r="B56" s="111"/>
      <c r="C56" s="285" t="s">
        <v>175</v>
      </c>
      <c r="D56" s="275"/>
      <c r="E56" s="275"/>
      <c r="F56" s="275"/>
      <c r="G56" s="275"/>
      <c r="H56" s="276"/>
      <c r="J56" s="115"/>
      <c r="W56" s="94"/>
      <c r="X56" s="94"/>
      <c r="Y56" s="94"/>
      <c r="Z56" s="94"/>
      <c r="AA56" s="94"/>
      <c r="AB56" s="94"/>
      <c r="AC56" s="94"/>
      <c r="AD56" s="94"/>
      <c r="AE56" s="94"/>
      <c r="AF56" s="94"/>
    </row>
    <row r="57" spans="2:32" x14ac:dyDescent="0.25">
      <c r="B57" s="111" t="s">
        <v>176</v>
      </c>
      <c r="C57" s="112">
        <v>30</v>
      </c>
      <c r="D57" s="113">
        <v>31</v>
      </c>
      <c r="E57" s="114">
        <v>30</v>
      </c>
      <c r="F57" s="112">
        <f>C57+D57+E57</f>
        <v>91</v>
      </c>
      <c r="G57" s="113">
        <f>F47+F57</f>
        <v>181</v>
      </c>
      <c r="H57" s="261"/>
      <c r="J57" s="115"/>
      <c r="W57" s="94"/>
      <c r="X57" s="94"/>
      <c r="Y57" s="94"/>
      <c r="Z57" s="94"/>
      <c r="AA57" s="94"/>
      <c r="AB57" s="94"/>
      <c r="AC57" s="94"/>
      <c r="AD57" s="94"/>
      <c r="AE57" s="94"/>
      <c r="AF57" s="94"/>
    </row>
    <row r="58" spans="2:32" x14ac:dyDescent="0.25">
      <c r="B58" s="116" t="s">
        <v>177</v>
      </c>
      <c r="C58" s="112">
        <v>20</v>
      </c>
      <c r="D58" s="113">
        <v>20</v>
      </c>
      <c r="E58" s="114">
        <v>21</v>
      </c>
      <c r="F58" s="112">
        <f>C58+D58+E58</f>
        <v>61</v>
      </c>
      <c r="G58" s="113">
        <f>F48+F58</f>
        <v>118</v>
      </c>
      <c r="H58" s="262"/>
      <c r="J58" s="115"/>
      <c r="W58" s="94"/>
      <c r="X58" s="94"/>
      <c r="Y58" s="94"/>
      <c r="Z58" s="94"/>
      <c r="AA58" s="94"/>
      <c r="AB58" s="94"/>
      <c r="AC58" s="94"/>
      <c r="AD58" s="94"/>
      <c r="AE58" s="94"/>
      <c r="AF58" s="94"/>
    </row>
    <row r="59" spans="2:32" x14ac:dyDescent="0.25">
      <c r="B59" s="116" t="s">
        <v>178</v>
      </c>
      <c r="C59" s="112">
        <f>C57-C58</f>
        <v>10</v>
      </c>
      <c r="D59" s="117">
        <f>D57-D58</f>
        <v>11</v>
      </c>
      <c r="E59" s="118">
        <f>E57-E58</f>
        <v>9</v>
      </c>
      <c r="F59" s="112">
        <f>C59+D59+E59</f>
        <v>30</v>
      </c>
      <c r="G59" s="113">
        <f>F49+F59</f>
        <v>63</v>
      </c>
      <c r="H59" s="263"/>
      <c r="J59" s="115"/>
      <c r="W59" s="94"/>
      <c r="X59" s="94"/>
      <c r="Y59" s="94"/>
      <c r="Z59" s="94"/>
      <c r="AA59" s="94"/>
      <c r="AB59" s="94"/>
      <c r="AC59" s="94"/>
      <c r="AD59" s="94"/>
      <c r="AE59" s="94"/>
      <c r="AF59" s="94"/>
    </row>
    <row r="60" spans="2:32" x14ac:dyDescent="0.25">
      <c r="B60" s="116"/>
      <c r="C60" s="274" t="s">
        <v>179</v>
      </c>
      <c r="D60" s="275"/>
      <c r="E60" s="275"/>
      <c r="F60" s="275"/>
      <c r="G60" s="275"/>
      <c r="H60" s="276"/>
      <c r="J60"/>
      <c r="W60" s="94"/>
      <c r="X60" s="94"/>
      <c r="Y60" s="94"/>
      <c r="Z60" s="94"/>
      <c r="AA60" s="94"/>
      <c r="AB60" s="94"/>
      <c r="AC60" s="94"/>
      <c r="AD60" s="94"/>
      <c r="AE60" s="94"/>
      <c r="AF60" s="94"/>
    </row>
    <row r="61" spans="2:32" x14ac:dyDescent="0.25">
      <c r="B61" s="119" t="s">
        <v>180</v>
      </c>
      <c r="C61" s="120">
        <f>C58*8</f>
        <v>160</v>
      </c>
      <c r="D61" s="120">
        <f>D58*8</f>
        <v>160</v>
      </c>
      <c r="E61" s="120">
        <f>E58*8</f>
        <v>168</v>
      </c>
      <c r="F61" s="121">
        <f>C61+D61+E61</f>
        <v>488</v>
      </c>
      <c r="G61" s="123">
        <f>F51+F61</f>
        <v>942</v>
      </c>
      <c r="H61" s="261"/>
      <c r="J61" s="115"/>
      <c r="W61" s="94"/>
      <c r="X61" s="94"/>
      <c r="Y61" s="94"/>
      <c r="Z61" s="94"/>
      <c r="AA61" s="94"/>
      <c r="AB61" s="94"/>
      <c r="AC61" s="94"/>
      <c r="AD61" s="94"/>
      <c r="AE61" s="94"/>
      <c r="AF61" s="94"/>
    </row>
    <row r="62" spans="2:32" x14ac:dyDescent="0.25">
      <c r="B62" s="116" t="s">
        <v>181</v>
      </c>
      <c r="C62" s="121">
        <f>C58*36/5</f>
        <v>144</v>
      </c>
      <c r="D62" s="120">
        <f>D58*36/5</f>
        <v>144</v>
      </c>
      <c r="E62" s="124">
        <f>E58*36/5</f>
        <v>151.19999999999999</v>
      </c>
      <c r="F62" s="121">
        <f>C62+D62+E62</f>
        <v>439.2</v>
      </c>
      <c r="G62" s="123">
        <f>F52+F62</f>
        <v>847.59999999999991</v>
      </c>
      <c r="H62" s="262"/>
      <c r="J62" s="115"/>
      <c r="W62" s="94"/>
      <c r="X62" s="94"/>
      <c r="Y62" s="94"/>
      <c r="Z62" s="94"/>
      <c r="AA62" s="94"/>
      <c r="AB62" s="94"/>
      <c r="AC62" s="94"/>
      <c r="AD62" s="94"/>
      <c r="AE62" s="94"/>
      <c r="AF62" s="94"/>
    </row>
    <row r="63" spans="2:32" ht="15.75" thickBot="1" x14ac:dyDescent="0.3">
      <c r="B63" s="125" t="s">
        <v>182</v>
      </c>
      <c r="C63" s="126">
        <f>C58*24/5</f>
        <v>96</v>
      </c>
      <c r="D63" s="127">
        <f>D58*24/5</f>
        <v>96</v>
      </c>
      <c r="E63" s="128">
        <f>E58*24/5</f>
        <v>100.8</v>
      </c>
      <c r="F63" s="126">
        <f>C63+D63+E63</f>
        <v>292.8</v>
      </c>
      <c r="G63" s="130">
        <f>F53+F63</f>
        <v>564.40000000000009</v>
      </c>
      <c r="H63" s="288"/>
      <c r="J63" s="115"/>
      <c r="W63" s="94"/>
      <c r="X63" s="94"/>
      <c r="Y63" s="94"/>
      <c r="Z63" s="94"/>
      <c r="AA63" s="94"/>
      <c r="AB63" s="94"/>
      <c r="AC63" s="94"/>
      <c r="AD63" s="94"/>
      <c r="AE63" s="94"/>
      <c r="AF63" s="94"/>
    </row>
    <row r="64" spans="2:32" ht="15.75" thickBot="1" x14ac:dyDescent="0.3">
      <c r="B64" s="106"/>
      <c r="J64" s="115"/>
      <c r="W64" s="94"/>
      <c r="X64" s="94"/>
      <c r="Y64" s="94"/>
      <c r="Z64" s="94"/>
      <c r="AA64" s="94"/>
      <c r="AB64" s="94"/>
      <c r="AC64" s="94"/>
      <c r="AD64" s="94"/>
      <c r="AE64" s="94"/>
      <c r="AF64" s="94"/>
    </row>
    <row r="65" spans="2:32" s="106" customFormat="1" x14ac:dyDescent="0.25">
      <c r="B65" s="107"/>
      <c r="C65" s="108" t="s">
        <v>165</v>
      </c>
      <c r="D65" s="109" t="s">
        <v>166</v>
      </c>
      <c r="E65" s="110" t="s">
        <v>167</v>
      </c>
      <c r="F65" s="108" t="s">
        <v>185</v>
      </c>
      <c r="G65" s="272"/>
      <c r="H65" s="273"/>
      <c r="J65" s="115"/>
    </row>
    <row r="66" spans="2:32" x14ac:dyDescent="0.25">
      <c r="B66" s="111"/>
      <c r="C66" s="274" t="s">
        <v>175</v>
      </c>
      <c r="D66" s="270"/>
      <c r="E66" s="275"/>
      <c r="F66" s="275"/>
      <c r="G66" s="270"/>
      <c r="H66" s="276"/>
      <c r="J66" s="115"/>
      <c r="W66" s="94"/>
      <c r="X66" s="94"/>
      <c r="Y66" s="94"/>
      <c r="Z66" s="94"/>
      <c r="AA66" s="94"/>
      <c r="AB66" s="94"/>
      <c r="AC66" s="94"/>
      <c r="AD66" s="94"/>
      <c r="AE66" s="94"/>
      <c r="AF66" s="94"/>
    </row>
    <row r="67" spans="2:32" x14ac:dyDescent="0.25">
      <c r="B67" s="111" t="s">
        <v>176</v>
      </c>
      <c r="C67" s="112">
        <v>31</v>
      </c>
      <c r="D67" s="113">
        <v>31</v>
      </c>
      <c r="E67" s="114">
        <v>30</v>
      </c>
      <c r="F67" s="112">
        <f>C67+D67+E67</f>
        <v>92</v>
      </c>
      <c r="G67" s="277"/>
      <c r="H67" s="278"/>
      <c r="J67"/>
      <c r="W67" s="94"/>
      <c r="X67" s="94"/>
      <c r="Y67" s="94"/>
      <c r="Z67" s="94"/>
      <c r="AA67" s="94"/>
      <c r="AB67" s="94"/>
      <c r="AC67" s="94"/>
      <c r="AD67" s="94"/>
      <c r="AE67" s="94"/>
      <c r="AF67" s="94"/>
    </row>
    <row r="68" spans="2:32" x14ac:dyDescent="0.25">
      <c r="B68" s="116" t="s">
        <v>177</v>
      </c>
      <c r="C68" s="112">
        <v>21</v>
      </c>
      <c r="D68" s="113">
        <v>23</v>
      </c>
      <c r="E68" s="114">
        <v>21</v>
      </c>
      <c r="F68" s="112">
        <f>C68+D68+E68</f>
        <v>65</v>
      </c>
      <c r="G68" s="279"/>
      <c r="H68" s="280"/>
      <c r="J68" s="115"/>
      <c r="W68" s="94"/>
      <c r="X68" s="94"/>
      <c r="Y68" s="94"/>
      <c r="Z68" s="94"/>
      <c r="AA68" s="94"/>
      <c r="AB68" s="94"/>
      <c r="AC68" s="94"/>
      <c r="AD68" s="94"/>
      <c r="AE68" s="94"/>
      <c r="AF68" s="94"/>
    </row>
    <row r="69" spans="2:32" x14ac:dyDescent="0.25">
      <c r="B69" s="116" t="s">
        <v>178</v>
      </c>
      <c r="C69" s="112">
        <f>C67-C68</f>
        <v>10</v>
      </c>
      <c r="D69" s="117">
        <f>D67-D68</f>
        <v>8</v>
      </c>
      <c r="E69" s="118">
        <f>E67-E68</f>
        <v>9</v>
      </c>
      <c r="F69" s="112">
        <f>C69+D69+E69</f>
        <v>27</v>
      </c>
      <c r="G69" s="281"/>
      <c r="H69" s="282"/>
      <c r="J69" s="115"/>
      <c r="W69" s="94"/>
      <c r="X69" s="94"/>
      <c r="Y69" s="94"/>
      <c r="Z69" s="94"/>
      <c r="AA69" s="94"/>
      <c r="AB69" s="94"/>
      <c r="AC69" s="94"/>
      <c r="AD69" s="94"/>
      <c r="AE69" s="94"/>
      <c r="AF69" s="94"/>
    </row>
    <row r="70" spans="2:32" x14ac:dyDescent="0.25">
      <c r="B70" s="116"/>
      <c r="C70" s="274" t="s">
        <v>179</v>
      </c>
      <c r="D70" s="270"/>
      <c r="E70" s="275"/>
      <c r="F70" s="275"/>
      <c r="G70" s="270"/>
      <c r="H70" s="276"/>
      <c r="J70" s="115"/>
      <c r="W70" s="94"/>
      <c r="X70" s="94"/>
      <c r="Y70" s="94"/>
      <c r="Z70" s="94"/>
      <c r="AA70" s="94"/>
      <c r="AB70" s="94"/>
      <c r="AC70" s="94"/>
      <c r="AD70" s="94"/>
      <c r="AE70" s="94"/>
      <c r="AF70" s="94"/>
    </row>
    <row r="71" spans="2:32" x14ac:dyDescent="0.25">
      <c r="B71" s="119" t="s">
        <v>180</v>
      </c>
      <c r="C71" s="120">
        <f>C68*8</f>
        <v>168</v>
      </c>
      <c r="D71" s="120">
        <f>D68*8</f>
        <v>184</v>
      </c>
      <c r="E71" s="120">
        <f>E68*8</f>
        <v>168</v>
      </c>
      <c r="F71" s="121">
        <f>C71+D71+E71</f>
        <v>520</v>
      </c>
      <c r="G71" s="277"/>
      <c r="H71" s="278"/>
      <c r="J71" s="115"/>
      <c r="W71" s="94"/>
      <c r="X71" s="94"/>
      <c r="Y71" s="94"/>
      <c r="Z71" s="94"/>
      <c r="AA71" s="94"/>
      <c r="AB71" s="94"/>
      <c r="AC71" s="94"/>
      <c r="AD71" s="94"/>
      <c r="AE71" s="94"/>
      <c r="AF71" s="94"/>
    </row>
    <row r="72" spans="2:32" x14ac:dyDescent="0.25">
      <c r="B72" s="116" t="s">
        <v>181</v>
      </c>
      <c r="C72" s="121">
        <f>C68*36/5</f>
        <v>151.19999999999999</v>
      </c>
      <c r="D72" s="120">
        <f>D68*36/5</f>
        <v>165.6</v>
      </c>
      <c r="E72" s="124">
        <f>E68*36/5</f>
        <v>151.19999999999999</v>
      </c>
      <c r="F72" s="121">
        <f>C72+D72+E72</f>
        <v>467.99999999999994</v>
      </c>
      <c r="G72" s="279"/>
      <c r="H72" s="280"/>
      <c r="J72"/>
      <c r="W72" s="94"/>
      <c r="X72" s="94"/>
      <c r="Y72" s="94"/>
      <c r="Z72" s="94"/>
      <c r="AA72" s="94"/>
      <c r="AB72" s="94"/>
      <c r="AC72" s="94"/>
      <c r="AD72" s="94"/>
      <c r="AE72" s="94"/>
      <c r="AF72" s="94"/>
    </row>
    <row r="73" spans="2:32" ht="15.75" thickBot="1" x14ac:dyDescent="0.3">
      <c r="B73" s="125" t="s">
        <v>182</v>
      </c>
      <c r="C73" s="126">
        <f>C68*24/5</f>
        <v>100.8</v>
      </c>
      <c r="D73" s="127">
        <f>D68*24/5</f>
        <v>110.4</v>
      </c>
      <c r="E73" s="128">
        <f>E68*24/5</f>
        <v>100.8</v>
      </c>
      <c r="F73" s="126">
        <f>C73+D73+E73</f>
        <v>312</v>
      </c>
      <c r="G73" s="283"/>
      <c r="H73" s="284"/>
      <c r="J73" s="115"/>
      <c r="W73" s="94"/>
      <c r="X73" s="94"/>
      <c r="Y73" s="94"/>
      <c r="Z73" s="94"/>
      <c r="AA73" s="94"/>
      <c r="AB73" s="94"/>
      <c r="AC73" s="94"/>
      <c r="AD73" s="94"/>
      <c r="AE73" s="94"/>
      <c r="AF73" s="94"/>
    </row>
    <row r="74" spans="2:32" ht="15.75" thickBot="1" x14ac:dyDescent="0.3">
      <c r="B74" s="131"/>
      <c r="J74" s="115"/>
      <c r="W74" s="94"/>
      <c r="X74" s="94"/>
      <c r="Y74" s="94"/>
      <c r="Z74" s="94"/>
      <c r="AA74" s="94"/>
      <c r="AB74" s="94"/>
      <c r="AC74" s="94"/>
      <c r="AD74" s="94"/>
      <c r="AE74" s="94"/>
      <c r="AF74" s="94"/>
    </row>
    <row r="75" spans="2:32" s="106" customFormat="1" x14ac:dyDescent="0.25">
      <c r="B75" s="107"/>
      <c r="C75" s="108" t="s">
        <v>168</v>
      </c>
      <c r="D75" s="109" t="s">
        <v>169</v>
      </c>
      <c r="E75" s="110" t="s">
        <v>170</v>
      </c>
      <c r="F75" s="108" t="s">
        <v>186</v>
      </c>
      <c r="G75" s="110" t="s">
        <v>187</v>
      </c>
      <c r="H75" s="132" t="s">
        <v>44</v>
      </c>
      <c r="J75" s="115"/>
    </row>
    <row r="76" spans="2:32" x14ac:dyDescent="0.25">
      <c r="B76" s="111"/>
      <c r="C76" s="286" t="s">
        <v>175</v>
      </c>
      <c r="D76" s="275"/>
      <c r="E76" s="275"/>
      <c r="F76" s="275"/>
      <c r="G76" s="275"/>
      <c r="H76" s="287"/>
      <c r="J76" s="115"/>
      <c r="W76" s="94"/>
      <c r="X76" s="94"/>
      <c r="Y76" s="94"/>
      <c r="Z76" s="94"/>
      <c r="AA76" s="94"/>
      <c r="AB76" s="94"/>
      <c r="AC76" s="94"/>
      <c r="AD76" s="94"/>
      <c r="AE76" s="94"/>
      <c r="AF76" s="94"/>
    </row>
    <row r="77" spans="2:32" x14ac:dyDescent="0.25">
      <c r="B77" s="111" t="s">
        <v>176</v>
      </c>
      <c r="C77" s="112">
        <v>31</v>
      </c>
      <c r="D77" s="113">
        <v>30</v>
      </c>
      <c r="E77" s="114">
        <v>31</v>
      </c>
      <c r="F77" s="112">
        <f>C77+D77+E77</f>
        <v>92</v>
      </c>
      <c r="G77" s="114">
        <f>F67+F77</f>
        <v>184</v>
      </c>
      <c r="H77" s="133">
        <f>G57+G77</f>
        <v>365</v>
      </c>
      <c r="J77" s="115"/>
      <c r="W77" s="94"/>
      <c r="X77" s="94"/>
      <c r="Y77" s="94"/>
      <c r="Z77" s="94"/>
      <c r="AA77" s="94"/>
      <c r="AB77" s="94"/>
      <c r="AC77" s="94"/>
      <c r="AD77" s="94"/>
      <c r="AE77" s="94"/>
      <c r="AF77" s="94"/>
    </row>
    <row r="78" spans="2:32" x14ac:dyDescent="0.25">
      <c r="B78" s="116" t="s">
        <v>177</v>
      </c>
      <c r="C78" s="112">
        <v>22</v>
      </c>
      <c r="D78" s="113">
        <v>21</v>
      </c>
      <c r="E78" s="114">
        <v>21</v>
      </c>
      <c r="F78" s="112">
        <f>C78+D78+E78</f>
        <v>64</v>
      </c>
      <c r="G78" s="114">
        <f>F68+F78</f>
        <v>129</v>
      </c>
      <c r="H78" s="133">
        <f>G58+G78</f>
        <v>247</v>
      </c>
      <c r="J78" s="115"/>
      <c r="W78" s="94"/>
      <c r="X78" s="94"/>
      <c r="Y78" s="94"/>
      <c r="Z78" s="94"/>
      <c r="AA78" s="94"/>
      <c r="AB78" s="94"/>
      <c r="AC78" s="94"/>
      <c r="AD78" s="94"/>
      <c r="AE78" s="94"/>
      <c r="AF78" s="94"/>
    </row>
    <row r="79" spans="2:32" x14ac:dyDescent="0.25">
      <c r="B79" s="116" t="s">
        <v>178</v>
      </c>
      <c r="C79" s="112">
        <f>C77-C78</f>
        <v>9</v>
      </c>
      <c r="D79" s="117">
        <f>D77-D78</f>
        <v>9</v>
      </c>
      <c r="E79" s="118">
        <f>E77-E78</f>
        <v>10</v>
      </c>
      <c r="F79" s="112">
        <f>C79+D79+E79</f>
        <v>28</v>
      </c>
      <c r="G79" s="114">
        <f>F69+F79</f>
        <v>55</v>
      </c>
      <c r="H79" s="133">
        <f>G59+G79</f>
        <v>118</v>
      </c>
      <c r="J79"/>
      <c r="W79" s="94"/>
      <c r="X79" s="94"/>
      <c r="Y79" s="94"/>
      <c r="Z79" s="94"/>
      <c r="AA79" s="94"/>
      <c r="AB79" s="94"/>
      <c r="AC79" s="94"/>
      <c r="AD79" s="94"/>
      <c r="AE79" s="94"/>
      <c r="AF79" s="94"/>
    </row>
    <row r="80" spans="2:32" x14ac:dyDescent="0.25">
      <c r="B80" s="116"/>
      <c r="C80" s="286" t="s">
        <v>179</v>
      </c>
      <c r="D80" s="275"/>
      <c r="E80" s="275"/>
      <c r="F80" s="275"/>
      <c r="G80" s="275"/>
      <c r="H80" s="287"/>
      <c r="J80" s="115"/>
      <c r="W80" s="94"/>
      <c r="X80" s="94"/>
      <c r="Y80" s="94"/>
      <c r="Z80" s="94"/>
      <c r="AA80" s="94"/>
      <c r="AB80" s="94"/>
      <c r="AC80" s="94"/>
      <c r="AD80" s="94"/>
      <c r="AE80" s="94"/>
      <c r="AF80" s="94"/>
    </row>
    <row r="81" spans="2:32" x14ac:dyDescent="0.25">
      <c r="B81" s="119" t="s">
        <v>180</v>
      </c>
      <c r="C81" s="120">
        <f>C78*8</f>
        <v>176</v>
      </c>
      <c r="D81" s="120">
        <f>D78*8-1</f>
        <v>167</v>
      </c>
      <c r="E81" s="120">
        <f>E78*8</f>
        <v>168</v>
      </c>
      <c r="F81" s="121">
        <f>C81+D81+E81</f>
        <v>511</v>
      </c>
      <c r="G81" s="134">
        <f>F71+F81</f>
        <v>1031</v>
      </c>
      <c r="H81" s="135">
        <f>G61+G81</f>
        <v>1973</v>
      </c>
      <c r="J81" s="115"/>
      <c r="W81" s="94"/>
      <c r="X81" s="94"/>
      <c r="Y81" s="94"/>
      <c r="Z81" s="94"/>
      <c r="AA81" s="94"/>
      <c r="AB81" s="94"/>
      <c r="AC81" s="94"/>
      <c r="AD81" s="94"/>
      <c r="AE81" s="94"/>
      <c r="AF81" s="94"/>
    </row>
    <row r="82" spans="2:32" x14ac:dyDescent="0.25">
      <c r="B82" s="116" t="s">
        <v>181</v>
      </c>
      <c r="C82" s="121">
        <f>C78*36/5</f>
        <v>158.4</v>
      </c>
      <c r="D82" s="120">
        <f>D78*36/5-1</f>
        <v>150.19999999999999</v>
      </c>
      <c r="E82" s="124">
        <f>E78*36/5</f>
        <v>151.19999999999999</v>
      </c>
      <c r="F82" s="121">
        <f>C82+D82+E82</f>
        <v>459.8</v>
      </c>
      <c r="G82" s="134">
        <f>F72+F82</f>
        <v>927.8</v>
      </c>
      <c r="H82" s="135">
        <f>G62+G82</f>
        <v>1775.3999999999999</v>
      </c>
      <c r="J82" s="115"/>
      <c r="W82" s="94"/>
      <c r="X82" s="94"/>
      <c r="Y82" s="94"/>
      <c r="Z82" s="94"/>
      <c r="AA82" s="94"/>
      <c r="AB82" s="94"/>
      <c r="AC82" s="94"/>
      <c r="AD82" s="94"/>
      <c r="AE82" s="94"/>
      <c r="AF82" s="94"/>
    </row>
    <row r="83" spans="2:32" ht="15.75" thickBot="1" x14ac:dyDescent="0.3">
      <c r="B83" s="125" t="s">
        <v>182</v>
      </c>
      <c r="C83" s="126">
        <f>C78*24/5</f>
        <v>105.6</v>
      </c>
      <c r="D83" s="127">
        <f>D78*24/5-1</f>
        <v>99.8</v>
      </c>
      <c r="E83" s="128">
        <f>E78*24/5</f>
        <v>100.8</v>
      </c>
      <c r="F83" s="126">
        <f>C83+D83+E83</f>
        <v>306.2</v>
      </c>
      <c r="G83" s="136">
        <f>F73+F83</f>
        <v>618.20000000000005</v>
      </c>
      <c r="H83" s="137">
        <f>G63+G83</f>
        <v>1182.6000000000001</v>
      </c>
      <c r="J83" s="138"/>
      <c r="W83" s="94"/>
      <c r="X83" s="94"/>
      <c r="Y83" s="94"/>
      <c r="Z83" s="94"/>
      <c r="AA83" s="94"/>
      <c r="AB83" s="94"/>
      <c r="AC83" s="94"/>
      <c r="AD83" s="94"/>
      <c r="AE83" s="94"/>
      <c r="AF83" s="94"/>
    </row>
  </sheetData>
  <mergeCells count="35">
    <mergeCell ref="G71:H73"/>
    <mergeCell ref="C76:H76"/>
    <mergeCell ref="C80:H80"/>
    <mergeCell ref="C60:H60"/>
    <mergeCell ref="H61:H63"/>
    <mergeCell ref="G65:H65"/>
    <mergeCell ref="C66:H66"/>
    <mergeCell ref="G67:H69"/>
    <mergeCell ref="C70:H70"/>
    <mergeCell ref="H57:H59"/>
    <mergeCell ref="D37:I37"/>
    <mergeCell ref="L37:P37"/>
    <mergeCell ref="B42:H42"/>
    <mergeCell ref="B43:H43"/>
    <mergeCell ref="B44:H44"/>
    <mergeCell ref="G45:H45"/>
    <mergeCell ref="C46:H46"/>
    <mergeCell ref="G47:H49"/>
    <mergeCell ref="C50:H50"/>
    <mergeCell ref="G51:H53"/>
    <mergeCell ref="C56:H56"/>
    <mergeCell ref="C20:H20"/>
    <mergeCell ref="I20:N20"/>
    <mergeCell ref="O20:T20"/>
    <mergeCell ref="C28:H28"/>
    <mergeCell ref="I28:N28"/>
    <mergeCell ref="O28:T28"/>
    <mergeCell ref="C12:H12"/>
    <mergeCell ref="I12:N12"/>
    <mergeCell ref="O12:T12"/>
    <mergeCell ref="B2:T2"/>
    <mergeCell ref="B3:T3"/>
    <mergeCell ref="C4:H4"/>
    <mergeCell ref="I4:N4"/>
    <mergeCell ref="O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:D39"/>
    </sheetView>
  </sheetViews>
  <sheetFormatPr defaultRowHeight="15" x14ac:dyDescent="0.25"/>
  <cols>
    <col min="2" max="2" width="63" customWidth="1"/>
    <col min="3" max="3" width="17.28515625" customWidth="1"/>
    <col min="4" max="4" width="32.7109375" customWidth="1"/>
    <col min="5" max="5" width="27" customWidth="1"/>
  </cols>
  <sheetData>
    <row r="1" spans="1:5" ht="18.75" x14ac:dyDescent="0.25">
      <c r="D1" s="153" t="s">
        <v>215</v>
      </c>
    </row>
    <row r="3" spans="1:5" ht="47.25" x14ac:dyDescent="0.25">
      <c r="A3" s="29" t="s">
        <v>0</v>
      </c>
      <c r="B3" s="29" t="s">
        <v>216</v>
      </c>
      <c r="C3" s="29" t="s">
        <v>2</v>
      </c>
      <c r="D3" s="29" t="s">
        <v>229</v>
      </c>
    </row>
    <row r="4" spans="1:5" ht="47.25" x14ac:dyDescent="0.25">
      <c r="A4" s="154">
        <v>1</v>
      </c>
      <c r="B4" s="155" t="s">
        <v>217</v>
      </c>
      <c r="C4" s="29" t="s">
        <v>218</v>
      </c>
      <c r="D4" s="158">
        <f>E4*7.31</f>
        <v>69427.456000000006</v>
      </c>
      <c r="E4" s="156">
        <v>9497.6</v>
      </c>
    </row>
    <row r="5" spans="1:5" ht="31.5" x14ac:dyDescent="0.25">
      <c r="A5" s="154">
        <v>2</v>
      </c>
      <c r="B5" s="155" t="s">
        <v>219</v>
      </c>
      <c r="C5" s="29" t="s">
        <v>220</v>
      </c>
      <c r="D5" s="158">
        <f t="shared" ref="D5:D39" si="0">E5*7.31</f>
        <v>265426.83099999995</v>
      </c>
      <c r="E5" s="156">
        <v>36310.1</v>
      </c>
    </row>
    <row r="6" spans="1:5" ht="15.75" x14ac:dyDescent="0.25">
      <c r="A6" s="154">
        <v>3</v>
      </c>
      <c r="B6" s="155" t="s">
        <v>221</v>
      </c>
      <c r="C6" s="29" t="s">
        <v>222</v>
      </c>
      <c r="D6" s="158">
        <f t="shared" si="0"/>
        <v>17590.857099999997</v>
      </c>
      <c r="E6" s="156">
        <v>2406.41</v>
      </c>
    </row>
    <row r="7" spans="1:5" ht="47.25" x14ac:dyDescent="0.25">
      <c r="A7" s="154">
        <v>4</v>
      </c>
      <c r="B7" s="155" t="s">
        <v>223</v>
      </c>
      <c r="C7" s="29" t="s">
        <v>224</v>
      </c>
      <c r="D7" s="158">
        <f t="shared" si="0"/>
        <v>55450.004999999997</v>
      </c>
      <c r="E7" s="156">
        <v>7585.5</v>
      </c>
    </row>
    <row r="8" spans="1:5" ht="31.5" x14ac:dyDescent="0.25">
      <c r="A8" s="154">
        <v>5</v>
      </c>
      <c r="B8" s="155" t="s">
        <v>225</v>
      </c>
      <c r="C8" s="29" t="s">
        <v>224</v>
      </c>
      <c r="D8" s="158">
        <f t="shared" si="0"/>
        <v>14100.112800000001</v>
      </c>
      <c r="E8" s="156">
        <v>1928.88</v>
      </c>
    </row>
    <row r="9" spans="1:5" ht="63" x14ac:dyDescent="0.25">
      <c r="A9" s="154">
        <v>6</v>
      </c>
      <c r="B9" s="155" t="s">
        <v>226</v>
      </c>
      <c r="C9" s="29" t="s">
        <v>222</v>
      </c>
      <c r="D9" s="158">
        <f t="shared" si="0"/>
        <v>2990.5210000000002</v>
      </c>
      <c r="E9" s="157">
        <v>409.1</v>
      </c>
    </row>
    <row r="10" spans="1:5" ht="15.75" x14ac:dyDescent="0.25">
      <c r="A10" s="154">
        <v>7</v>
      </c>
      <c r="B10" s="155" t="s">
        <v>227</v>
      </c>
      <c r="C10" s="29" t="s">
        <v>228</v>
      </c>
      <c r="D10" s="158">
        <f t="shared" si="0"/>
        <v>13231.684799999999</v>
      </c>
      <c r="E10" s="156">
        <v>1810.08</v>
      </c>
    </row>
    <row r="11" spans="1:5" ht="31.5" x14ac:dyDescent="0.25">
      <c r="A11" s="154">
        <v>8</v>
      </c>
      <c r="B11" s="155" t="s">
        <v>230</v>
      </c>
      <c r="C11" s="29" t="s">
        <v>231</v>
      </c>
      <c r="D11" s="158">
        <f t="shared" si="0"/>
        <v>33913.5023</v>
      </c>
      <c r="E11" s="156">
        <v>4639.33</v>
      </c>
    </row>
    <row r="12" spans="1:5" ht="15.75" x14ac:dyDescent="0.25">
      <c r="A12" s="154">
        <v>9</v>
      </c>
      <c r="B12" s="155" t="s">
        <v>232</v>
      </c>
      <c r="C12" s="29" t="s">
        <v>233</v>
      </c>
      <c r="D12" s="158">
        <f t="shared" si="0"/>
        <v>9564.9887999999992</v>
      </c>
      <c r="E12" s="156">
        <v>1308.48</v>
      </c>
    </row>
    <row r="13" spans="1:5" ht="47.25" x14ac:dyDescent="0.25">
      <c r="A13" s="154">
        <v>10</v>
      </c>
      <c r="B13" s="155" t="s">
        <v>234</v>
      </c>
      <c r="C13" s="29" t="s">
        <v>235</v>
      </c>
      <c r="D13" s="158">
        <f t="shared" si="0"/>
        <v>25018.036400000001</v>
      </c>
      <c r="E13" s="156">
        <v>3422.44</v>
      </c>
    </row>
    <row r="14" spans="1:5" ht="31.5" x14ac:dyDescent="0.25">
      <c r="A14" s="154">
        <v>11</v>
      </c>
      <c r="B14" s="155" t="s">
        <v>236</v>
      </c>
      <c r="C14" s="29" t="s">
        <v>235</v>
      </c>
      <c r="D14" s="158">
        <f t="shared" si="0"/>
        <v>15905.975199999999</v>
      </c>
      <c r="E14" s="156">
        <v>2175.92</v>
      </c>
    </row>
    <row r="15" spans="1:5" ht="47.25" x14ac:dyDescent="0.25">
      <c r="A15" s="154">
        <v>12</v>
      </c>
      <c r="B15" s="155" t="s">
        <v>237</v>
      </c>
      <c r="C15" s="29" t="s">
        <v>238</v>
      </c>
      <c r="D15" s="158">
        <f t="shared" si="0"/>
        <v>32218.2402</v>
      </c>
      <c r="E15" s="156">
        <v>4407.42</v>
      </c>
    </row>
    <row r="16" spans="1:5" ht="47.25" x14ac:dyDescent="0.25">
      <c r="A16" s="154">
        <v>13</v>
      </c>
      <c r="B16" s="155" t="s">
        <v>239</v>
      </c>
      <c r="C16" s="29" t="s">
        <v>240</v>
      </c>
      <c r="D16" s="158">
        <f t="shared" si="0"/>
        <v>26658.912099999998</v>
      </c>
      <c r="E16" s="156">
        <v>3646.91</v>
      </c>
    </row>
    <row r="17" spans="1:5" ht="47.25" x14ac:dyDescent="0.25">
      <c r="A17" s="289">
        <v>14</v>
      </c>
      <c r="B17" s="155" t="s">
        <v>241</v>
      </c>
      <c r="C17" s="290" t="s">
        <v>233</v>
      </c>
      <c r="D17" s="158">
        <f t="shared" si="0"/>
        <v>258.48159999999996</v>
      </c>
      <c r="E17" s="291">
        <v>35.36</v>
      </c>
    </row>
    <row r="18" spans="1:5" ht="15.75" x14ac:dyDescent="0.25">
      <c r="A18" s="289"/>
      <c r="B18" s="159" t="s">
        <v>242</v>
      </c>
      <c r="C18" s="290"/>
      <c r="D18" s="158">
        <f t="shared" si="0"/>
        <v>0</v>
      </c>
      <c r="E18" s="291"/>
    </row>
    <row r="19" spans="1:5" ht="31.5" x14ac:dyDescent="0.25">
      <c r="A19" s="154">
        <v>15</v>
      </c>
      <c r="B19" s="155" t="s">
        <v>243</v>
      </c>
      <c r="C19" s="29" t="s">
        <v>244</v>
      </c>
      <c r="D19" s="158">
        <f t="shared" si="0"/>
        <v>17983.7696</v>
      </c>
      <c r="E19" s="156">
        <v>2460.16</v>
      </c>
    </row>
    <row r="20" spans="1:5" ht="63" x14ac:dyDescent="0.25">
      <c r="A20" s="154">
        <v>16</v>
      </c>
      <c r="B20" s="155" t="s">
        <v>245</v>
      </c>
      <c r="C20" s="29" t="s">
        <v>222</v>
      </c>
      <c r="D20" s="158">
        <f t="shared" si="0"/>
        <v>2990.5210000000002</v>
      </c>
      <c r="E20" s="157">
        <v>409.1</v>
      </c>
    </row>
    <row r="21" spans="1:5" ht="47.25" x14ac:dyDescent="0.25">
      <c r="A21" s="154">
        <v>17</v>
      </c>
      <c r="B21" s="155" t="s">
        <v>246</v>
      </c>
      <c r="C21" s="29" t="s">
        <v>247</v>
      </c>
      <c r="D21" s="158">
        <f t="shared" si="0"/>
        <v>29.459299999999999</v>
      </c>
      <c r="E21" s="157">
        <v>4.03</v>
      </c>
    </row>
    <row r="22" spans="1:5" ht="47.25" x14ac:dyDescent="0.25">
      <c r="A22" s="154">
        <v>18</v>
      </c>
      <c r="B22" s="155" t="s">
        <v>248</v>
      </c>
      <c r="C22" s="29" t="s">
        <v>247</v>
      </c>
      <c r="D22" s="158">
        <f t="shared" si="0"/>
        <v>101.17039999999999</v>
      </c>
      <c r="E22" s="157">
        <v>13.84</v>
      </c>
    </row>
    <row r="23" spans="1:5" ht="47.25" x14ac:dyDescent="0.25">
      <c r="A23" s="154">
        <v>19</v>
      </c>
      <c r="B23" s="155" t="s">
        <v>237</v>
      </c>
      <c r="C23" s="29" t="s">
        <v>238</v>
      </c>
      <c r="D23" s="158">
        <f t="shared" si="0"/>
        <v>32218.2402</v>
      </c>
      <c r="E23" s="156">
        <v>4407.42</v>
      </c>
    </row>
    <row r="24" spans="1:5" ht="31.5" x14ac:dyDescent="0.25">
      <c r="A24" s="154">
        <v>20</v>
      </c>
      <c r="B24" s="155" t="s">
        <v>249</v>
      </c>
      <c r="C24" s="29" t="s">
        <v>250</v>
      </c>
      <c r="D24" s="158">
        <f t="shared" si="0"/>
        <v>7141.2120999999997</v>
      </c>
      <c r="E24" s="157">
        <v>976.91</v>
      </c>
    </row>
    <row r="25" spans="1:5" ht="31.5" x14ac:dyDescent="0.25">
      <c r="A25" s="154">
        <v>21</v>
      </c>
      <c r="B25" s="155" t="s">
        <v>251</v>
      </c>
      <c r="C25" s="29" t="s">
        <v>252</v>
      </c>
      <c r="D25" s="158">
        <f t="shared" si="0"/>
        <v>6021.3200999999999</v>
      </c>
      <c r="E25" s="157">
        <v>823.71</v>
      </c>
    </row>
    <row r="26" spans="1:5" ht="15.75" x14ac:dyDescent="0.25">
      <c r="A26" s="154">
        <v>22</v>
      </c>
      <c r="B26" s="155" t="s">
        <v>253</v>
      </c>
      <c r="C26" s="29" t="s">
        <v>254</v>
      </c>
      <c r="D26" s="158">
        <f t="shared" si="0"/>
        <v>5206.5474999999997</v>
      </c>
      <c r="E26" s="157">
        <v>712.25</v>
      </c>
    </row>
    <row r="27" spans="1:5" ht="31.5" x14ac:dyDescent="0.25">
      <c r="A27" s="154">
        <v>23</v>
      </c>
      <c r="B27" s="155" t="s">
        <v>255</v>
      </c>
      <c r="C27" s="29" t="s">
        <v>238</v>
      </c>
      <c r="D27" s="158">
        <f t="shared" si="0"/>
        <v>3513.9169999999999</v>
      </c>
      <c r="E27" s="157">
        <v>480.7</v>
      </c>
    </row>
    <row r="28" spans="1:5" ht="47.25" x14ac:dyDescent="0.25">
      <c r="A28" s="154">
        <v>24</v>
      </c>
      <c r="B28" s="155" t="s">
        <v>256</v>
      </c>
      <c r="C28" s="29" t="s">
        <v>257</v>
      </c>
      <c r="D28" s="158">
        <f t="shared" si="0"/>
        <v>40550.543700000002</v>
      </c>
      <c r="E28" s="156">
        <v>5547.27</v>
      </c>
    </row>
    <row r="29" spans="1:5" ht="15.75" x14ac:dyDescent="0.25">
      <c r="A29" s="154">
        <v>25</v>
      </c>
      <c r="B29" s="155" t="s">
        <v>258</v>
      </c>
      <c r="C29" s="29" t="s">
        <v>259</v>
      </c>
      <c r="D29" s="158">
        <f t="shared" si="0"/>
        <v>6743.4018999999998</v>
      </c>
      <c r="E29" s="157">
        <v>922.49</v>
      </c>
    </row>
    <row r="30" spans="1:5" ht="15.75" customHeight="1" x14ac:dyDescent="0.25">
      <c r="A30" s="162" t="s">
        <v>260</v>
      </c>
      <c r="B30" s="160"/>
      <c r="C30" s="160"/>
      <c r="D30" s="158">
        <f t="shared" si="0"/>
        <v>0</v>
      </c>
      <c r="E30" s="161"/>
    </row>
    <row r="31" spans="1:5" ht="31.5" x14ac:dyDescent="0.25">
      <c r="A31" s="154">
        <v>26</v>
      </c>
      <c r="B31" s="155" t="s">
        <v>261</v>
      </c>
      <c r="C31" s="29" t="s">
        <v>262</v>
      </c>
      <c r="D31" s="158">
        <f t="shared" si="0"/>
        <v>1616.0948000000001</v>
      </c>
      <c r="E31" s="157">
        <v>221.08</v>
      </c>
    </row>
    <row r="32" spans="1:5" ht="47.25" x14ac:dyDescent="0.25">
      <c r="A32" s="154">
        <v>27</v>
      </c>
      <c r="B32" s="155" t="s">
        <v>263</v>
      </c>
      <c r="C32" s="29" t="s">
        <v>228</v>
      </c>
      <c r="D32" s="158">
        <f t="shared" si="0"/>
        <v>1355.5663999999999</v>
      </c>
      <c r="E32" s="157">
        <v>185.44</v>
      </c>
    </row>
    <row r="33" spans="1:5" ht="31.5" x14ac:dyDescent="0.25">
      <c r="A33" s="154">
        <v>28</v>
      </c>
      <c r="B33" s="155" t="s">
        <v>264</v>
      </c>
      <c r="C33" s="29" t="s">
        <v>262</v>
      </c>
      <c r="D33" s="158">
        <f t="shared" si="0"/>
        <v>1797.3827999999999</v>
      </c>
      <c r="E33" s="157">
        <v>245.88</v>
      </c>
    </row>
    <row r="34" spans="1:5" ht="63" x14ac:dyDescent="0.25">
      <c r="A34" s="154">
        <v>29</v>
      </c>
      <c r="B34" s="155" t="s">
        <v>265</v>
      </c>
      <c r="C34" s="29" t="s">
        <v>266</v>
      </c>
      <c r="D34" s="158">
        <f t="shared" si="0"/>
        <v>37652.494199999994</v>
      </c>
      <c r="E34" s="156">
        <v>5150.82</v>
      </c>
    </row>
    <row r="35" spans="1:5" ht="47.25" x14ac:dyDescent="0.25">
      <c r="A35" s="154">
        <v>30</v>
      </c>
      <c r="B35" s="155" t="s">
        <v>267</v>
      </c>
      <c r="C35" s="29" t="s">
        <v>259</v>
      </c>
      <c r="D35" s="158">
        <f t="shared" si="0"/>
        <v>2524.2891999999997</v>
      </c>
      <c r="E35" s="157">
        <v>345.32</v>
      </c>
    </row>
    <row r="36" spans="1:5" ht="15.75" x14ac:dyDescent="0.25">
      <c r="A36" s="154">
        <v>31</v>
      </c>
      <c r="B36" s="155" t="s">
        <v>268</v>
      </c>
      <c r="C36" s="29" t="s">
        <v>269</v>
      </c>
      <c r="D36" s="158">
        <f t="shared" si="0"/>
        <v>617.84119999999996</v>
      </c>
      <c r="E36" s="157">
        <v>84.52</v>
      </c>
    </row>
    <row r="37" spans="1:5" ht="47.25" x14ac:dyDescent="0.25">
      <c r="A37" s="154">
        <v>32</v>
      </c>
      <c r="B37" s="155" t="s">
        <v>270</v>
      </c>
      <c r="C37" s="29" t="s">
        <v>259</v>
      </c>
      <c r="D37" s="158">
        <f t="shared" si="0"/>
        <v>881.36669999999992</v>
      </c>
      <c r="E37" s="157">
        <v>120.57</v>
      </c>
    </row>
    <row r="38" spans="1:5" ht="15.75" x14ac:dyDescent="0.25">
      <c r="A38" s="154">
        <v>33</v>
      </c>
      <c r="B38" s="155" t="s">
        <v>271</v>
      </c>
      <c r="C38" s="29" t="s">
        <v>272</v>
      </c>
      <c r="D38" s="158">
        <f t="shared" si="0"/>
        <v>2593.8072999999999</v>
      </c>
      <c r="E38" s="157">
        <v>354.83</v>
      </c>
    </row>
    <row r="39" spans="1:5" ht="15.75" x14ac:dyDescent="0.25">
      <c r="A39" s="154">
        <v>34</v>
      </c>
      <c r="B39" s="155" t="s">
        <v>273</v>
      </c>
      <c r="C39" s="29" t="s">
        <v>272</v>
      </c>
      <c r="D39" s="158">
        <f t="shared" si="0"/>
        <v>6243.4709999999995</v>
      </c>
      <c r="E39" s="157">
        <v>854.1</v>
      </c>
    </row>
  </sheetData>
  <mergeCells count="3">
    <mergeCell ref="A17:A18"/>
    <mergeCell ref="C17:C18"/>
    <mergeCell ref="E17:E1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D11"/>
    </sheetView>
  </sheetViews>
  <sheetFormatPr defaultRowHeight="15" x14ac:dyDescent="0.25"/>
  <cols>
    <col min="2" max="2" width="47.42578125" customWidth="1"/>
    <col min="3" max="3" width="20.5703125" customWidth="1"/>
    <col min="4" max="4" width="27.85546875" customWidth="1"/>
    <col min="5" max="5" width="21.85546875" customWidth="1"/>
  </cols>
  <sheetData>
    <row r="1" spans="1:5" ht="18.75" x14ac:dyDescent="0.25">
      <c r="D1" s="153" t="s">
        <v>286</v>
      </c>
    </row>
    <row r="3" spans="1:5" ht="63" x14ac:dyDescent="0.25">
      <c r="A3" s="29" t="s">
        <v>0</v>
      </c>
      <c r="B3" s="29" t="s">
        <v>274</v>
      </c>
      <c r="C3" s="29" t="s">
        <v>2</v>
      </c>
      <c r="D3" s="29" t="s">
        <v>275</v>
      </c>
    </row>
    <row r="4" spans="1:5" ht="45" x14ac:dyDescent="0.25">
      <c r="A4" s="163">
        <v>1</v>
      </c>
      <c r="B4" s="164" t="s">
        <v>239</v>
      </c>
      <c r="C4" s="166" t="s">
        <v>240</v>
      </c>
      <c r="D4" s="158">
        <f>E4*7.31</f>
        <v>26658.912099999998</v>
      </c>
      <c r="E4" s="165">
        <v>3646.91</v>
      </c>
    </row>
    <row r="5" spans="1:5" ht="60" x14ac:dyDescent="0.25">
      <c r="A5" s="163">
        <v>2</v>
      </c>
      <c r="B5" s="164" t="s">
        <v>276</v>
      </c>
      <c r="C5" s="166" t="s">
        <v>233</v>
      </c>
      <c r="D5" s="158">
        <f t="shared" ref="D5:D11" si="0">E5*7.31</f>
        <v>251.02540000000002</v>
      </c>
      <c r="E5" s="163">
        <v>34.340000000000003</v>
      </c>
    </row>
    <row r="6" spans="1:5" ht="30" x14ac:dyDescent="0.25">
      <c r="A6" s="163">
        <v>3</v>
      </c>
      <c r="B6" s="164" t="s">
        <v>277</v>
      </c>
      <c r="C6" s="166" t="s">
        <v>278</v>
      </c>
      <c r="D6" s="158">
        <f t="shared" si="0"/>
        <v>68610.051800000001</v>
      </c>
      <c r="E6" s="165">
        <v>9385.7800000000007</v>
      </c>
    </row>
    <row r="7" spans="1:5" ht="30" x14ac:dyDescent="0.25">
      <c r="A7" s="163">
        <v>4</v>
      </c>
      <c r="B7" s="164" t="s">
        <v>279</v>
      </c>
      <c r="C7" s="166" t="s">
        <v>233</v>
      </c>
      <c r="D7" s="158">
        <f t="shared" si="0"/>
        <v>2365.8083999999999</v>
      </c>
      <c r="E7" s="163">
        <v>323.64</v>
      </c>
    </row>
    <row r="8" spans="1:5" x14ac:dyDescent="0.25">
      <c r="A8" s="163">
        <v>5</v>
      </c>
      <c r="B8" s="164" t="s">
        <v>280</v>
      </c>
      <c r="C8" s="166" t="s">
        <v>281</v>
      </c>
      <c r="D8" s="158">
        <f t="shared" si="0"/>
        <v>1183.7813999999998</v>
      </c>
      <c r="E8" s="163">
        <v>161.94</v>
      </c>
    </row>
    <row r="9" spans="1:5" ht="45" x14ac:dyDescent="0.25">
      <c r="A9" s="163">
        <v>6</v>
      </c>
      <c r="B9" s="164" t="s">
        <v>282</v>
      </c>
      <c r="C9" s="166" t="s">
        <v>272</v>
      </c>
      <c r="D9" s="158">
        <f t="shared" si="0"/>
        <v>231600.53699999998</v>
      </c>
      <c r="E9" s="165">
        <v>31682.7</v>
      </c>
    </row>
    <row r="10" spans="1:5" ht="30" x14ac:dyDescent="0.25">
      <c r="A10" s="163">
        <v>7</v>
      </c>
      <c r="B10" s="164" t="s">
        <v>283</v>
      </c>
      <c r="C10" s="166" t="s">
        <v>231</v>
      </c>
      <c r="D10" s="158">
        <f t="shared" si="0"/>
        <v>25456.709499999997</v>
      </c>
      <c r="E10" s="165">
        <v>3482.45</v>
      </c>
    </row>
    <row r="11" spans="1:5" x14ac:dyDescent="0.25">
      <c r="A11" s="163">
        <v>8</v>
      </c>
      <c r="B11" s="164" t="s">
        <v>284</v>
      </c>
      <c r="C11" s="166" t="s">
        <v>285</v>
      </c>
      <c r="D11" s="158">
        <f t="shared" si="0"/>
        <v>182.75</v>
      </c>
      <c r="E11" s="163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32"/>
  <sheetViews>
    <sheetView topLeftCell="A193" zoomScale="160" zoomScaleNormal="160" workbookViewId="0">
      <selection activeCell="AK202" sqref="AK202"/>
    </sheetView>
  </sheetViews>
  <sheetFormatPr defaultColWidth="9.140625" defaultRowHeight="15.75" x14ac:dyDescent="0.25"/>
  <cols>
    <col min="1" max="1" width="6.42578125" style="70" customWidth="1"/>
    <col min="2" max="2" width="5.140625" style="32" customWidth="1"/>
    <col min="3" max="3" width="19.28515625" style="32" customWidth="1"/>
    <col min="4" max="4" width="5.140625" style="32" bestFit="1" customWidth="1"/>
    <col min="5" max="5" width="9.140625" style="32" customWidth="1"/>
    <col min="6" max="6" width="6.7109375" style="32" hidden="1" customWidth="1"/>
    <col min="7" max="9" width="0" style="32" hidden="1" customWidth="1"/>
    <col min="10" max="13" width="9.140625" style="32"/>
    <col min="14" max="18" width="0" style="32" hidden="1" customWidth="1"/>
    <col min="19" max="20" width="9.140625" style="32"/>
    <col min="21" max="32" width="0" style="32" hidden="1" customWidth="1"/>
    <col min="33" max="34" width="9.140625" style="32"/>
    <col min="35" max="35" width="5" style="70" bestFit="1" customWidth="1"/>
    <col min="36" max="36" width="11.42578125" style="70" customWidth="1"/>
    <col min="37" max="37" width="12.28515625" style="32" customWidth="1"/>
    <col min="38" max="16384" width="9.140625" style="32"/>
  </cols>
  <sheetData>
    <row r="1" spans="1:37" x14ac:dyDescent="0.25">
      <c r="A1" s="31" t="s">
        <v>69</v>
      </c>
      <c r="B1" s="31"/>
      <c r="C1" s="31"/>
      <c r="D1" s="31"/>
    </row>
    <row r="2" spans="1:37" hidden="1" x14ac:dyDescent="0.25">
      <c r="A2" s="31" t="s">
        <v>70</v>
      </c>
      <c r="B2" s="31"/>
      <c r="C2" s="31"/>
      <c r="D2" s="31"/>
    </row>
    <row r="3" spans="1:37" hidden="1" x14ac:dyDescent="0.25">
      <c r="A3" s="31" t="s">
        <v>71</v>
      </c>
      <c r="B3" s="31"/>
      <c r="C3" s="31"/>
      <c r="D3" s="31"/>
    </row>
    <row r="4" spans="1:37" ht="57.75" customHeight="1" x14ac:dyDescent="0.25">
      <c r="A4" s="32"/>
      <c r="C4" s="33"/>
    </row>
    <row r="5" spans="1:37" ht="57.95" customHeight="1" x14ac:dyDescent="0.25">
      <c r="A5" s="34" t="s">
        <v>68</v>
      </c>
      <c r="B5" s="256" t="s">
        <v>72</v>
      </c>
      <c r="C5" s="256"/>
      <c r="D5" s="256"/>
      <c r="E5" s="36" t="s">
        <v>73</v>
      </c>
      <c r="F5" s="36" t="s">
        <v>74</v>
      </c>
      <c r="G5" s="36" t="s">
        <v>75</v>
      </c>
      <c r="H5" s="36" t="s">
        <v>76</v>
      </c>
      <c r="I5" s="36" t="s">
        <v>77</v>
      </c>
      <c r="J5" s="36" t="s">
        <v>78</v>
      </c>
      <c r="K5" s="36" t="s">
        <v>79</v>
      </c>
      <c r="L5" s="36" t="s">
        <v>80</v>
      </c>
      <c r="M5" s="36" t="s">
        <v>81</v>
      </c>
      <c r="N5" s="34" t="s">
        <v>82</v>
      </c>
      <c r="O5" s="34" t="s">
        <v>83</v>
      </c>
      <c r="P5" s="34" t="s">
        <v>84</v>
      </c>
      <c r="Q5" s="34" t="s">
        <v>85</v>
      </c>
      <c r="R5" s="34" t="s">
        <v>86</v>
      </c>
      <c r="S5" s="36" t="s">
        <v>87</v>
      </c>
      <c r="T5" s="36" t="s">
        <v>88</v>
      </c>
      <c r="U5" s="36" t="s">
        <v>89</v>
      </c>
      <c r="V5" s="36" t="s">
        <v>90</v>
      </c>
      <c r="W5" s="36" t="s">
        <v>91</v>
      </c>
      <c r="X5" s="36" t="s">
        <v>92</v>
      </c>
      <c r="Y5" s="34" t="s">
        <v>93</v>
      </c>
      <c r="Z5" s="36" t="s">
        <v>94</v>
      </c>
      <c r="AA5" s="36" t="s">
        <v>95</v>
      </c>
      <c r="AB5" s="36" t="s">
        <v>96</v>
      </c>
      <c r="AC5" s="36" t="s">
        <v>97</v>
      </c>
      <c r="AD5" s="36" t="s">
        <v>98</v>
      </c>
      <c r="AE5" s="34" t="s">
        <v>93</v>
      </c>
      <c r="AF5" s="34" t="s">
        <v>99</v>
      </c>
      <c r="AG5" s="78" t="s">
        <v>144</v>
      </c>
      <c r="AJ5" s="36" t="s">
        <v>88</v>
      </c>
      <c r="AK5" s="35" t="s">
        <v>144</v>
      </c>
    </row>
    <row r="6" spans="1:37" x14ac:dyDescent="0.25">
      <c r="A6" s="37">
        <v>1</v>
      </c>
      <c r="B6" s="38" t="s">
        <v>100</v>
      </c>
      <c r="C6" s="39" t="s">
        <v>101</v>
      </c>
      <c r="D6" s="40">
        <v>4</v>
      </c>
      <c r="E6" s="41">
        <v>1985</v>
      </c>
      <c r="F6" s="42">
        <v>60</v>
      </c>
      <c r="G6" s="43">
        <v>205.4</v>
      </c>
      <c r="H6" s="43"/>
      <c r="I6" s="43">
        <f>J6</f>
        <v>3689.3</v>
      </c>
      <c r="J6" s="43">
        <v>3689.3</v>
      </c>
      <c r="K6" s="43">
        <v>2229.5</v>
      </c>
      <c r="L6" s="42">
        <f>M6*4</f>
        <v>280</v>
      </c>
      <c r="M6" s="42">
        <f t="shared" ref="M6:M32" si="0">SUM(N6:R6)</f>
        <v>70</v>
      </c>
      <c r="N6" s="42">
        <v>10</v>
      </c>
      <c r="O6" s="42">
        <v>30</v>
      </c>
      <c r="P6" s="42">
        <v>30</v>
      </c>
      <c r="Q6" s="42"/>
      <c r="R6" s="42"/>
      <c r="S6" s="44">
        <v>8846.2000000000007</v>
      </c>
      <c r="T6" s="45">
        <f>U6+V6+W6+X6</f>
        <v>7698.1399999999994</v>
      </c>
      <c r="U6" s="46">
        <v>512</v>
      </c>
      <c r="V6" s="46">
        <v>637.24</v>
      </c>
      <c r="W6" s="46"/>
      <c r="X6" s="46">
        <v>6548.9</v>
      </c>
      <c r="Y6" s="47">
        <f>90.4*12.7</f>
        <v>1148.08</v>
      </c>
      <c r="Z6" s="47">
        <v>90.4</v>
      </c>
      <c r="AA6" s="47">
        <v>12.7</v>
      </c>
      <c r="AB6" s="47">
        <v>14.05</v>
      </c>
      <c r="AC6" s="47">
        <v>2.1</v>
      </c>
      <c r="AD6" s="47">
        <f>AE6</f>
        <v>1149.4000000000001</v>
      </c>
      <c r="AE6" s="47">
        <v>1149.4000000000001</v>
      </c>
      <c r="AF6" s="47">
        <v>16148</v>
      </c>
      <c r="AG6" s="79">
        <f>M6*4</f>
        <v>280</v>
      </c>
      <c r="AI6" s="75">
        <v>1</v>
      </c>
      <c r="AJ6" s="80">
        <f>T6</f>
        <v>7698.1399999999994</v>
      </c>
      <c r="AK6" s="50">
        <f>AG6</f>
        <v>280</v>
      </c>
    </row>
    <row r="7" spans="1:37" x14ac:dyDescent="0.25">
      <c r="A7" s="37">
        <v>2</v>
      </c>
      <c r="B7" s="38" t="s">
        <v>100</v>
      </c>
      <c r="C7" s="39" t="s">
        <v>101</v>
      </c>
      <c r="D7" s="39">
        <v>5</v>
      </c>
      <c r="E7" s="41">
        <v>1961</v>
      </c>
      <c r="F7" s="41"/>
      <c r="G7" s="48">
        <v>22.5</v>
      </c>
      <c r="H7" s="48"/>
      <c r="I7" s="43">
        <f t="shared" ref="I7:I32" si="1">J7</f>
        <v>356.7</v>
      </c>
      <c r="J7" s="48">
        <v>356.7</v>
      </c>
      <c r="K7" s="48">
        <v>247.2</v>
      </c>
      <c r="L7" s="42">
        <f t="shared" ref="L7:L70" si="2">M7*4</f>
        <v>32</v>
      </c>
      <c r="M7" s="41">
        <f t="shared" si="0"/>
        <v>8</v>
      </c>
      <c r="N7" s="41"/>
      <c r="O7" s="41">
        <v>6</v>
      </c>
      <c r="P7" s="41">
        <v>2</v>
      </c>
      <c r="Q7" s="41"/>
      <c r="R7" s="48"/>
      <c r="S7" s="44">
        <v>1006.2</v>
      </c>
      <c r="T7" s="45">
        <f t="shared" ref="T7:T70" si="3">U7+V7+W7+X7</f>
        <v>764.31999999999994</v>
      </c>
      <c r="U7" s="49">
        <v>255.01</v>
      </c>
      <c r="V7" s="49">
        <v>509.31</v>
      </c>
      <c r="W7" s="46"/>
      <c r="X7" s="49"/>
      <c r="Y7" s="50">
        <f>19.35*12.5</f>
        <v>241.87500000000003</v>
      </c>
      <c r="Z7" s="50"/>
      <c r="AA7" s="50"/>
      <c r="AB7" s="50">
        <v>6.05</v>
      </c>
      <c r="AC7" s="50">
        <v>2.85</v>
      </c>
      <c r="AD7" s="47">
        <f t="shared" ref="AD7:AD14" si="4">AE7</f>
        <v>241.9</v>
      </c>
      <c r="AE7" s="50">
        <v>241.9</v>
      </c>
      <c r="AF7" s="50">
        <v>1463</v>
      </c>
      <c r="AG7" s="79">
        <f t="shared" ref="AG7:AG70" si="5">M7*4</f>
        <v>32</v>
      </c>
      <c r="AI7" s="75">
        <v>1</v>
      </c>
      <c r="AJ7" s="77">
        <f t="shared" ref="AJ7:AJ30" si="6">T7</f>
        <v>764.31999999999994</v>
      </c>
      <c r="AK7" s="50">
        <f t="shared" ref="AK7:AK30" si="7">AG7</f>
        <v>32</v>
      </c>
    </row>
    <row r="8" spans="1:37" x14ac:dyDescent="0.25">
      <c r="A8" s="37">
        <v>3</v>
      </c>
      <c r="B8" s="38" t="s">
        <v>100</v>
      </c>
      <c r="C8" s="39" t="s">
        <v>102</v>
      </c>
      <c r="D8" s="39">
        <v>6</v>
      </c>
      <c r="E8" s="41">
        <v>1982</v>
      </c>
      <c r="F8" s="41"/>
      <c r="G8" s="48">
        <v>227.3</v>
      </c>
      <c r="H8" s="48"/>
      <c r="I8" s="43">
        <f t="shared" si="1"/>
        <v>3674.2</v>
      </c>
      <c r="J8" s="48">
        <v>3674.2</v>
      </c>
      <c r="K8" s="48">
        <v>2258.5</v>
      </c>
      <c r="L8" s="42">
        <f t="shared" si="2"/>
        <v>280</v>
      </c>
      <c r="M8" s="41">
        <f t="shared" si="0"/>
        <v>70</v>
      </c>
      <c r="N8" s="41">
        <v>10</v>
      </c>
      <c r="O8" s="41">
        <v>30</v>
      </c>
      <c r="P8" s="41">
        <v>30</v>
      </c>
      <c r="Q8" s="41"/>
      <c r="R8" s="41"/>
      <c r="S8" s="44">
        <v>3074.2</v>
      </c>
      <c r="T8" s="45">
        <f t="shared" si="3"/>
        <v>1909.6100000000001</v>
      </c>
      <c r="U8" s="49">
        <v>703.11</v>
      </c>
      <c r="V8" s="49">
        <v>453</v>
      </c>
      <c r="W8" s="46"/>
      <c r="X8" s="49">
        <v>753.5</v>
      </c>
      <c r="Y8" s="50">
        <f>91.7*12.7</f>
        <v>1164.5899999999999</v>
      </c>
      <c r="Z8" s="50">
        <v>91.7</v>
      </c>
      <c r="AA8" s="50">
        <v>12.7</v>
      </c>
      <c r="AB8" s="50">
        <v>15.2</v>
      </c>
      <c r="AC8" s="50"/>
      <c r="AD8" s="47">
        <f t="shared" si="4"/>
        <v>1164.5999999999999</v>
      </c>
      <c r="AE8" s="50">
        <v>1164.5999999999999</v>
      </c>
      <c r="AF8" s="50">
        <v>17702</v>
      </c>
      <c r="AG8" s="79">
        <f t="shared" si="5"/>
        <v>280</v>
      </c>
      <c r="AI8" s="75">
        <v>1</v>
      </c>
      <c r="AJ8" s="77">
        <f t="shared" si="6"/>
        <v>1909.6100000000001</v>
      </c>
      <c r="AK8" s="50">
        <f t="shared" si="7"/>
        <v>280</v>
      </c>
    </row>
    <row r="9" spans="1:37" x14ac:dyDescent="0.25">
      <c r="A9" s="37">
        <v>4</v>
      </c>
      <c r="B9" s="38" t="s">
        <v>100</v>
      </c>
      <c r="C9" s="39" t="s">
        <v>102</v>
      </c>
      <c r="D9" s="51" t="s">
        <v>103</v>
      </c>
      <c r="E9" s="41">
        <v>1988</v>
      </c>
      <c r="F9" s="41">
        <v>42</v>
      </c>
      <c r="G9" s="48">
        <v>259.39999999999998</v>
      </c>
      <c r="H9" s="48"/>
      <c r="I9" s="43">
        <f t="shared" si="1"/>
        <v>2349.9</v>
      </c>
      <c r="J9" s="48">
        <v>2349.9</v>
      </c>
      <c r="K9" s="48">
        <f>J9/1.35</f>
        <v>1740.6666666666665</v>
      </c>
      <c r="L9" s="42">
        <f t="shared" si="2"/>
        <v>160</v>
      </c>
      <c r="M9" s="41">
        <f t="shared" si="0"/>
        <v>40</v>
      </c>
      <c r="N9" s="41"/>
      <c r="O9" s="41">
        <v>20</v>
      </c>
      <c r="P9" s="41">
        <v>20</v>
      </c>
      <c r="Q9" s="41"/>
      <c r="R9" s="41"/>
      <c r="S9" s="44">
        <v>1200</v>
      </c>
      <c r="T9" s="45">
        <f t="shared" si="3"/>
        <v>479.33</v>
      </c>
      <c r="U9" s="49">
        <v>174.14</v>
      </c>
      <c r="V9" s="49">
        <v>305.19</v>
      </c>
      <c r="W9" s="46"/>
      <c r="X9" s="49"/>
      <c r="Y9" s="50"/>
      <c r="Z9" s="50"/>
      <c r="AA9" s="50"/>
      <c r="AB9" s="50"/>
      <c r="AC9" s="50"/>
      <c r="AD9" s="47">
        <f t="shared" si="4"/>
        <v>720.7</v>
      </c>
      <c r="AE9" s="50">
        <v>720.7</v>
      </c>
      <c r="AF9" s="50">
        <v>10342</v>
      </c>
      <c r="AG9" s="79">
        <f t="shared" si="5"/>
        <v>160</v>
      </c>
      <c r="AI9" s="75">
        <v>1</v>
      </c>
      <c r="AJ9" s="77">
        <f t="shared" si="6"/>
        <v>479.33</v>
      </c>
      <c r="AK9" s="50">
        <f t="shared" si="7"/>
        <v>160</v>
      </c>
    </row>
    <row r="10" spans="1:37" x14ac:dyDescent="0.25">
      <c r="A10" s="37">
        <v>5</v>
      </c>
      <c r="B10" s="38" t="s">
        <v>100</v>
      </c>
      <c r="C10" s="39" t="s">
        <v>101</v>
      </c>
      <c r="D10" s="39">
        <v>7</v>
      </c>
      <c r="E10" s="41">
        <v>1961</v>
      </c>
      <c r="F10" s="41">
        <v>4</v>
      </c>
      <c r="G10" s="48">
        <v>64.2</v>
      </c>
      <c r="H10" s="48"/>
      <c r="I10" s="43">
        <f t="shared" si="1"/>
        <v>463.9</v>
      </c>
      <c r="J10" s="48">
        <v>463.9</v>
      </c>
      <c r="K10" s="48">
        <v>311.89999999999998</v>
      </c>
      <c r="L10" s="42">
        <f t="shared" si="2"/>
        <v>32</v>
      </c>
      <c r="M10" s="41">
        <f t="shared" si="0"/>
        <v>8</v>
      </c>
      <c r="N10" s="41"/>
      <c r="O10" s="41">
        <v>4</v>
      </c>
      <c r="P10" s="41">
        <v>4</v>
      </c>
      <c r="Q10" s="41"/>
      <c r="R10" s="48"/>
      <c r="S10" s="44">
        <v>1384</v>
      </c>
      <c r="T10" s="45">
        <f t="shared" si="3"/>
        <v>1063.19</v>
      </c>
      <c r="U10" s="49">
        <v>322.14</v>
      </c>
      <c r="V10" s="49">
        <v>491</v>
      </c>
      <c r="W10" s="49"/>
      <c r="X10" s="49">
        <v>250.05</v>
      </c>
      <c r="Y10" s="50">
        <f>27.9*11.5</f>
        <v>320.84999999999997</v>
      </c>
      <c r="Z10" s="50"/>
      <c r="AA10" s="50"/>
      <c r="AB10" s="50">
        <v>6.3</v>
      </c>
      <c r="AC10" s="50"/>
      <c r="AD10" s="47">
        <f t="shared" si="4"/>
        <v>320.89999999999998</v>
      </c>
      <c r="AE10" s="50">
        <v>320.89999999999998</v>
      </c>
      <c r="AF10" s="50">
        <v>2022</v>
      </c>
      <c r="AG10" s="79">
        <f t="shared" si="5"/>
        <v>32</v>
      </c>
      <c r="AI10" s="75">
        <v>1</v>
      </c>
      <c r="AJ10" s="77">
        <f t="shared" si="6"/>
        <v>1063.19</v>
      </c>
      <c r="AK10" s="50">
        <f t="shared" si="7"/>
        <v>32</v>
      </c>
    </row>
    <row r="11" spans="1:37" x14ac:dyDescent="0.25">
      <c r="A11" s="37">
        <v>6</v>
      </c>
      <c r="B11" s="38" t="s">
        <v>100</v>
      </c>
      <c r="C11" s="39" t="s">
        <v>102</v>
      </c>
      <c r="D11" s="39">
        <v>8</v>
      </c>
      <c r="E11" s="41">
        <v>1986</v>
      </c>
      <c r="F11" s="41">
        <v>50</v>
      </c>
      <c r="G11" s="48">
        <v>588.79999999999995</v>
      </c>
      <c r="H11" s="52"/>
      <c r="I11" s="43">
        <f t="shared" si="1"/>
        <v>5271</v>
      </c>
      <c r="J11" s="48">
        <v>5271</v>
      </c>
      <c r="K11" s="48">
        <v>2513</v>
      </c>
      <c r="L11" s="42">
        <f t="shared" si="2"/>
        <v>288</v>
      </c>
      <c r="M11" s="41">
        <f t="shared" si="0"/>
        <v>72</v>
      </c>
      <c r="N11" s="41">
        <v>8</v>
      </c>
      <c r="O11" s="41">
        <v>24</v>
      </c>
      <c r="P11" s="41">
        <v>32</v>
      </c>
      <c r="Q11" s="41">
        <v>8</v>
      </c>
      <c r="R11" s="41"/>
      <c r="S11" s="44">
        <v>9999.5</v>
      </c>
      <c r="T11" s="45">
        <f t="shared" si="3"/>
        <v>8489.7999999999993</v>
      </c>
      <c r="U11" s="49">
        <v>1637</v>
      </c>
      <c r="V11" s="49">
        <v>3652.8</v>
      </c>
      <c r="W11" s="49">
        <v>3200</v>
      </c>
      <c r="X11" s="49"/>
      <c r="Y11" s="50">
        <f>121.75*12.4</f>
        <v>1509.7</v>
      </c>
      <c r="Z11" s="50"/>
      <c r="AA11" s="50"/>
      <c r="AB11" s="50">
        <v>13.5</v>
      </c>
      <c r="AC11" s="50">
        <v>2.8</v>
      </c>
      <c r="AD11" s="47">
        <f t="shared" si="4"/>
        <v>1528</v>
      </c>
      <c r="AE11" s="50">
        <v>1528</v>
      </c>
      <c r="AF11" s="50">
        <v>20628</v>
      </c>
      <c r="AG11" s="79">
        <f t="shared" si="5"/>
        <v>288</v>
      </c>
      <c r="AI11" s="75">
        <v>1</v>
      </c>
      <c r="AJ11" s="77">
        <f t="shared" si="6"/>
        <v>8489.7999999999993</v>
      </c>
      <c r="AK11" s="50">
        <f t="shared" si="7"/>
        <v>288</v>
      </c>
    </row>
    <row r="12" spans="1:37" x14ac:dyDescent="0.25">
      <c r="A12" s="37">
        <v>7</v>
      </c>
      <c r="B12" s="38" t="s">
        <v>100</v>
      </c>
      <c r="C12" s="53" t="s">
        <v>102</v>
      </c>
      <c r="D12" s="39">
        <v>11</v>
      </c>
      <c r="E12" s="41">
        <v>1961</v>
      </c>
      <c r="F12" s="41">
        <v>4</v>
      </c>
      <c r="G12" s="48">
        <v>53.8</v>
      </c>
      <c r="H12" s="48"/>
      <c r="I12" s="43">
        <f t="shared" si="1"/>
        <v>458.8</v>
      </c>
      <c r="J12" s="48">
        <v>458.8</v>
      </c>
      <c r="K12" s="48">
        <v>296.7</v>
      </c>
      <c r="L12" s="42">
        <f t="shared" si="2"/>
        <v>32</v>
      </c>
      <c r="M12" s="41">
        <f t="shared" si="0"/>
        <v>8</v>
      </c>
      <c r="N12" s="41"/>
      <c r="O12" s="41">
        <v>4</v>
      </c>
      <c r="P12" s="41">
        <v>4</v>
      </c>
      <c r="Q12" s="41"/>
      <c r="R12" s="41"/>
      <c r="S12" s="44">
        <v>1025</v>
      </c>
      <c r="T12" s="45">
        <f t="shared" si="3"/>
        <v>700.2</v>
      </c>
      <c r="U12" s="49"/>
      <c r="V12" s="49">
        <v>700.2</v>
      </c>
      <c r="W12" s="49"/>
      <c r="X12" s="49"/>
      <c r="Y12" s="50">
        <f>28*11.6</f>
        <v>324.8</v>
      </c>
      <c r="Z12" s="50"/>
      <c r="AA12" s="50"/>
      <c r="AB12" s="50">
        <v>6.2</v>
      </c>
      <c r="AC12" s="50">
        <v>2.4</v>
      </c>
      <c r="AD12" s="47">
        <f t="shared" si="4"/>
        <v>324.8</v>
      </c>
      <c r="AE12" s="50">
        <v>324.8</v>
      </c>
      <c r="AF12" s="50">
        <v>2014</v>
      </c>
      <c r="AG12" s="79">
        <f t="shared" si="5"/>
        <v>32</v>
      </c>
      <c r="AI12" s="75">
        <v>1</v>
      </c>
      <c r="AJ12" s="77">
        <f t="shared" si="6"/>
        <v>700.2</v>
      </c>
      <c r="AK12" s="50">
        <f t="shared" si="7"/>
        <v>32</v>
      </c>
    </row>
    <row r="13" spans="1:37" x14ac:dyDescent="0.25">
      <c r="A13" s="37">
        <v>8</v>
      </c>
      <c r="B13" s="38" t="s">
        <v>100</v>
      </c>
      <c r="C13" s="39" t="s">
        <v>102</v>
      </c>
      <c r="D13" s="39">
        <v>13</v>
      </c>
      <c r="E13" s="41">
        <v>1961</v>
      </c>
      <c r="F13" s="41">
        <v>4</v>
      </c>
      <c r="G13" s="48">
        <v>62.2</v>
      </c>
      <c r="H13" s="48"/>
      <c r="I13" s="43">
        <f t="shared" si="1"/>
        <v>457.5</v>
      </c>
      <c r="J13" s="48">
        <v>457.5</v>
      </c>
      <c r="K13" s="48">
        <v>308</v>
      </c>
      <c r="L13" s="42">
        <f t="shared" si="2"/>
        <v>32</v>
      </c>
      <c r="M13" s="41">
        <f t="shared" si="0"/>
        <v>8</v>
      </c>
      <c r="N13" s="41"/>
      <c r="O13" s="41">
        <v>4</v>
      </c>
      <c r="P13" s="41">
        <v>4</v>
      </c>
      <c r="Q13" s="41"/>
      <c r="R13" s="48"/>
      <c r="S13" s="44">
        <v>1061</v>
      </c>
      <c r="T13" s="45">
        <f t="shared" si="3"/>
        <v>740.2</v>
      </c>
      <c r="U13" s="49"/>
      <c r="V13" s="49">
        <v>159.1</v>
      </c>
      <c r="W13" s="49"/>
      <c r="X13" s="49">
        <v>581.1</v>
      </c>
      <c r="Y13" s="50">
        <f>27.9*11.5</f>
        <v>320.84999999999997</v>
      </c>
      <c r="Z13" s="50"/>
      <c r="AA13" s="50"/>
      <c r="AB13" s="54">
        <v>6</v>
      </c>
      <c r="AC13" s="50"/>
      <c r="AD13" s="47">
        <f t="shared" si="4"/>
        <v>320.89999999999998</v>
      </c>
      <c r="AE13" s="50">
        <v>320.89999999999998</v>
      </c>
      <c r="AF13" s="50">
        <v>1928</v>
      </c>
      <c r="AG13" s="79">
        <f t="shared" si="5"/>
        <v>32</v>
      </c>
      <c r="AI13" s="75">
        <v>1</v>
      </c>
      <c r="AJ13" s="77">
        <f t="shared" si="6"/>
        <v>740.2</v>
      </c>
      <c r="AK13" s="50">
        <f t="shared" si="7"/>
        <v>32</v>
      </c>
    </row>
    <row r="14" spans="1:37" x14ac:dyDescent="0.25">
      <c r="A14" s="37">
        <v>9</v>
      </c>
      <c r="B14" s="38" t="s">
        <v>100</v>
      </c>
      <c r="C14" s="39" t="s">
        <v>101</v>
      </c>
      <c r="D14" s="39">
        <v>21</v>
      </c>
      <c r="E14" s="41">
        <v>1966</v>
      </c>
      <c r="F14" s="41">
        <v>12</v>
      </c>
      <c r="G14" s="48">
        <v>161.69999999999999</v>
      </c>
      <c r="H14" s="48"/>
      <c r="I14" s="43">
        <f t="shared" si="1"/>
        <v>1521.7</v>
      </c>
      <c r="J14" s="48">
        <v>1521.7</v>
      </c>
      <c r="K14" s="48">
        <v>991.8</v>
      </c>
      <c r="L14" s="42">
        <f t="shared" si="2"/>
        <v>144</v>
      </c>
      <c r="M14" s="41">
        <f t="shared" si="0"/>
        <v>36</v>
      </c>
      <c r="N14" s="41">
        <v>9</v>
      </c>
      <c r="O14" s="41">
        <v>21</v>
      </c>
      <c r="P14" s="41">
        <v>6</v>
      </c>
      <c r="Q14" s="41"/>
      <c r="R14" s="41"/>
      <c r="S14" s="44">
        <v>2573</v>
      </c>
      <c r="T14" s="45">
        <f t="shared" si="3"/>
        <v>1897</v>
      </c>
      <c r="U14" s="49">
        <v>1062.9000000000001</v>
      </c>
      <c r="V14" s="49">
        <v>360.1</v>
      </c>
      <c r="W14" s="49"/>
      <c r="X14" s="49">
        <v>474</v>
      </c>
      <c r="Y14" s="50">
        <f>54.3*12.45</f>
        <v>676.03499999999997</v>
      </c>
      <c r="Z14" s="50">
        <v>54.3</v>
      </c>
      <c r="AA14" s="50">
        <v>12.45</v>
      </c>
      <c r="AB14" s="50">
        <v>12.15</v>
      </c>
      <c r="AC14" s="50">
        <v>2.5</v>
      </c>
      <c r="AD14" s="47">
        <f t="shared" si="4"/>
        <v>676</v>
      </c>
      <c r="AE14" s="50">
        <v>676</v>
      </c>
      <c r="AF14" s="50">
        <v>5847</v>
      </c>
      <c r="AG14" s="79">
        <f t="shared" si="5"/>
        <v>144</v>
      </c>
      <c r="AI14" s="75">
        <v>1</v>
      </c>
      <c r="AJ14" s="77">
        <f t="shared" si="6"/>
        <v>1897</v>
      </c>
      <c r="AK14" s="50">
        <f t="shared" si="7"/>
        <v>144</v>
      </c>
    </row>
    <row r="15" spans="1:37" x14ac:dyDescent="0.25">
      <c r="A15" s="37">
        <v>10</v>
      </c>
      <c r="B15" s="38" t="s">
        <v>104</v>
      </c>
      <c r="C15" s="39" t="s">
        <v>105</v>
      </c>
      <c r="D15" s="39">
        <v>34</v>
      </c>
      <c r="E15" s="41">
        <v>1988</v>
      </c>
      <c r="F15" s="41">
        <v>65</v>
      </c>
      <c r="G15" s="48">
        <v>471.2</v>
      </c>
      <c r="H15" s="48"/>
      <c r="I15" s="43">
        <f t="shared" si="1"/>
        <v>3890.2</v>
      </c>
      <c r="J15" s="48">
        <v>3890.2</v>
      </c>
      <c r="K15" s="48">
        <v>2250.9</v>
      </c>
      <c r="L15" s="42">
        <f t="shared" si="2"/>
        <v>292</v>
      </c>
      <c r="M15" s="41">
        <f t="shared" si="0"/>
        <v>73</v>
      </c>
      <c r="N15" s="41">
        <v>16</v>
      </c>
      <c r="O15" s="41">
        <v>27</v>
      </c>
      <c r="P15" s="41">
        <v>30</v>
      </c>
      <c r="Q15" s="41"/>
      <c r="R15" s="41"/>
      <c r="S15" s="55">
        <v>8948</v>
      </c>
      <c r="T15" s="45">
        <f t="shared" si="3"/>
        <v>7759.6</v>
      </c>
      <c r="U15" s="49">
        <v>3640</v>
      </c>
      <c r="V15" s="49">
        <v>1424.1</v>
      </c>
      <c r="W15" s="49"/>
      <c r="X15" s="49">
        <v>2695.5</v>
      </c>
      <c r="Y15" s="50"/>
      <c r="Z15" s="50">
        <v>90</v>
      </c>
      <c r="AA15" s="50">
        <v>12.3</v>
      </c>
      <c r="AB15" s="50"/>
      <c r="AC15" s="50"/>
      <c r="AD15" s="47">
        <f>Z15*AA15</f>
        <v>1107</v>
      </c>
      <c r="AE15" s="50"/>
      <c r="AF15" s="50"/>
      <c r="AG15" s="79">
        <f t="shared" si="5"/>
        <v>292</v>
      </c>
      <c r="AI15" s="75">
        <v>1</v>
      </c>
      <c r="AJ15" s="77">
        <f t="shared" si="6"/>
        <v>7759.6</v>
      </c>
      <c r="AK15" s="50">
        <f t="shared" si="7"/>
        <v>292</v>
      </c>
    </row>
    <row r="16" spans="1:37" x14ac:dyDescent="0.25">
      <c r="A16" s="37">
        <v>11</v>
      </c>
      <c r="B16" s="38" t="s">
        <v>104</v>
      </c>
      <c r="C16" s="39" t="s">
        <v>105</v>
      </c>
      <c r="D16" s="51" t="s">
        <v>106</v>
      </c>
      <c r="E16" s="41">
        <v>1988</v>
      </c>
      <c r="F16" s="41">
        <v>18</v>
      </c>
      <c r="G16" s="48">
        <v>98.3</v>
      </c>
      <c r="H16" s="48"/>
      <c r="I16" s="43">
        <f t="shared" si="1"/>
        <v>1283.5</v>
      </c>
      <c r="J16" s="48">
        <v>1283.5</v>
      </c>
      <c r="K16" s="48">
        <v>751.6</v>
      </c>
      <c r="L16" s="42">
        <f t="shared" si="2"/>
        <v>100</v>
      </c>
      <c r="M16" s="41">
        <f t="shared" si="0"/>
        <v>25</v>
      </c>
      <c r="N16" s="41">
        <v>6</v>
      </c>
      <c r="O16" s="41">
        <v>9</v>
      </c>
      <c r="P16" s="41">
        <v>10</v>
      </c>
      <c r="Q16" s="41"/>
      <c r="R16" s="41"/>
      <c r="S16" s="55">
        <v>3516</v>
      </c>
      <c r="T16" s="45">
        <f t="shared" si="3"/>
        <v>3119.8</v>
      </c>
      <c r="U16" s="49">
        <v>1906.2</v>
      </c>
      <c r="V16" s="49">
        <v>987.3</v>
      </c>
      <c r="W16" s="49"/>
      <c r="X16" s="49">
        <v>226.3</v>
      </c>
      <c r="Y16" s="50"/>
      <c r="Z16" s="50">
        <v>30</v>
      </c>
      <c r="AA16" s="50">
        <v>12.3</v>
      </c>
      <c r="AB16" s="50"/>
      <c r="AC16" s="50"/>
      <c r="AD16" s="47">
        <f>Z16*AA16</f>
        <v>369</v>
      </c>
      <c r="AE16" s="50"/>
      <c r="AF16" s="50"/>
      <c r="AG16" s="79">
        <f t="shared" si="5"/>
        <v>100</v>
      </c>
      <c r="AI16" s="75">
        <v>1</v>
      </c>
      <c r="AJ16" s="77">
        <f t="shared" si="6"/>
        <v>3119.8</v>
      </c>
      <c r="AK16" s="50">
        <f t="shared" si="7"/>
        <v>100</v>
      </c>
    </row>
    <row r="17" spans="1:37" x14ac:dyDescent="0.25">
      <c r="A17" s="37">
        <v>12</v>
      </c>
      <c r="B17" s="38" t="s">
        <v>104</v>
      </c>
      <c r="C17" s="39" t="s">
        <v>105</v>
      </c>
      <c r="D17" s="39">
        <v>35</v>
      </c>
      <c r="E17" s="41">
        <v>1962</v>
      </c>
      <c r="F17" s="41"/>
      <c r="G17" s="48">
        <v>46.4</v>
      </c>
      <c r="H17" s="48"/>
      <c r="I17" s="43">
        <f t="shared" si="1"/>
        <v>433</v>
      </c>
      <c r="J17" s="48">
        <v>433</v>
      </c>
      <c r="K17" s="48">
        <v>281</v>
      </c>
      <c r="L17" s="42">
        <f t="shared" si="2"/>
        <v>32</v>
      </c>
      <c r="M17" s="41">
        <f t="shared" si="0"/>
        <v>8</v>
      </c>
      <c r="N17" s="41"/>
      <c r="O17" s="41">
        <v>6</v>
      </c>
      <c r="P17" s="41">
        <v>2</v>
      </c>
      <c r="Q17" s="41"/>
      <c r="R17" s="48"/>
      <c r="S17" s="44">
        <v>1406</v>
      </c>
      <c r="T17" s="45">
        <f t="shared" si="3"/>
        <v>1099.7</v>
      </c>
      <c r="U17" s="49">
        <v>352.4</v>
      </c>
      <c r="V17" s="49">
        <v>234.3</v>
      </c>
      <c r="W17" s="49"/>
      <c r="X17" s="49">
        <v>513</v>
      </c>
      <c r="Y17" s="50">
        <f>19.7*15.55</f>
        <v>306.33499999999998</v>
      </c>
      <c r="Z17" s="50">
        <v>20</v>
      </c>
      <c r="AA17" s="50">
        <v>15</v>
      </c>
      <c r="AB17" s="50"/>
      <c r="AC17" s="50"/>
      <c r="AD17" s="47"/>
      <c r="AE17" s="50">
        <v>306.3</v>
      </c>
      <c r="AF17" s="50">
        <v>2006</v>
      </c>
      <c r="AG17" s="79">
        <f t="shared" si="5"/>
        <v>32</v>
      </c>
      <c r="AI17" s="75">
        <v>1</v>
      </c>
      <c r="AJ17" s="77">
        <f t="shared" si="6"/>
        <v>1099.7</v>
      </c>
      <c r="AK17" s="50">
        <f t="shared" si="7"/>
        <v>32</v>
      </c>
    </row>
    <row r="18" spans="1:37" x14ac:dyDescent="0.25">
      <c r="A18" s="37">
        <v>13</v>
      </c>
      <c r="B18" s="38" t="s">
        <v>104</v>
      </c>
      <c r="C18" s="39" t="s">
        <v>107</v>
      </c>
      <c r="D18" s="39">
        <v>2</v>
      </c>
      <c r="E18" s="41">
        <v>1972</v>
      </c>
      <c r="F18" s="41">
        <v>24</v>
      </c>
      <c r="G18" s="48">
        <v>337</v>
      </c>
      <c r="H18" s="48"/>
      <c r="I18" s="43">
        <f t="shared" si="1"/>
        <v>3262.6</v>
      </c>
      <c r="J18" s="48">
        <v>3262.6</v>
      </c>
      <c r="K18" s="48">
        <v>2128.5</v>
      </c>
      <c r="L18" s="42">
        <f t="shared" si="2"/>
        <v>280</v>
      </c>
      <c r="M18" s="41">
        <f t="shared" si="0"/>
        <v>70</v>
      </c>
      <c r="N18" s="41">
        <v>20</v>
      </c>
      <c r="O18" s="41">
        <v>20</v>
      </c>
      <c r="P18" s="41">
        <v>30</v>
      </c>
      <c r="Q18" s="41"/>
      <c r="R18" s="48"/>
      <c r="S18" s="44">
        <v>8082.7</v>
      </c>
      <c r="T18" s="45">
        <f t="shared" si="3"/>
        <v>7243.8399999999992</v>
      </c>
      <c r="U18" s="49">
        <v>3197.73</v>
      </c>
      <c r="V18" s="49">
        <v>3330.99</v>
      </c>
      <c r="W18" s="49"/>
      <c r="X18" s="49">
        <v>715.12</v>
      </c>
      <c r="Y18" s="50">
        <f>67.65*12.4</f>
        <v>838.86000000000013</v>
      </c>
      <c r="Z18" s="50">
        <v>67.650000000000006</v>
      </c>
      <c r="AA18" s="50">
        <v>12.4</v>
      </c>
      <c r="AB18" s="50">
        <v>14.7</v>
      </c>
      <c r="AC18" s="50">
        <v>2.6</v>
      </c>
      <c r="AD18" s="47">
        <f t="shared" ref="AD18" si="8">AE18</f>
        <v>838.6</v>
      </c>
      <c r="AE18" s="50">
        <v>838.6</v>
      </c>
      <c r="AF18" s="50">
        <f>12327</f>
        <v>12327</v>
      </c>
      <c r="AG18" s="79">
        <f t="shared" si="5"/>
        <v>280</v>
      </c>
      <c r="AI18" s="75">
        <v>1</v>
      </c>
      <c r="AJ18" s="77">
        <f t="shared" si="6"/>
        <v>7243.8399999999992</v>
      </c>
      <c r="AK18" s="50">
        <f t="shared" si="7"/>
        <v>280</v>
      </c>
    </row>
    <row r="19" spans="1:37" x14ac:dyDescent="0.25">
      <c r="A19" s="37">
        <v>14</v>
      </c>
      <c r="B19" s="38" t="s">
        <v>104</v>
      </c>
      <c r="C19" s="39" t="s">
        <v>108</v>
      </c>
      <c r="D19" s="39">
        <v>4</v>
      </c>
      <c r="E19" s="41">
        <v>1961</v>
      </c>
      <c r="F19" s="41">
        <v>12</v>
      </c>
      <c r="G19" s="48">
        <v>73.8</v>
      </c>
      <c r="H19" s="48"/>
      <c r="I19" s="43">
        <f t="shared" si="1"/>
        <v>1125.43</v>
      </c>
      <c r="J19" s="48">
        <v>1125.43</v>
      </c>
      <c r="K19" s="48">
        <v>773.91</v>
      </c>
      <c r="L19" s="42">
        <f t="shared" si="2"/>
        <v>96</v>
      </c>
      <c r="M19" s="41">
        <f t="shared" si="0"/>
        <v>24</v>
      </c>
      <c r="N19" s="41"/>
      <c r="O19" s="41">
        <v>18</v>
      </c>
      <c r="P19" s="41">
        <v>6</v>
      </c>
      <c r="Q19" s="41"/>
      <c r="R19" s="41"/>
      <c r="S19" s="44">
        <v>2058</v>
      </c>
      <c r="T19" s="45">
        <f t="shared" si="3"/>
        <v>1569.37</v>
      </c>
      <c r="U19" s="49">
        <v>488.36</v>
      </c>
      <c r="V19" s="49">
        <v>321.87</v>
      </c>
      <c r="W19" s="49"/>
      <c r="X19" s="49">
        <v>759.14</v>
      </c>
      <c r="Y19" s="50">
        <f>39.4*12.4</f>
        <v>488.56</v>
      </c>
      <c r="Z19" s="50">
        <v>39.4</v>
      </c>
      <c r="AA19" s="50">
        <v>12.4</v>
      </c>
      <c r="AB19" s="50"/>
      <c r="AC19" s="50"/>
      <c r="AD19" s="47"/>
      <c r="AE19" s="50">
        <v>488.6</v>
      </c>
      <c r="AF19" s="50">
        <v>4544</v>
      </c>
      <c r="AG19" s="79">
        <f t="shared" si="5"/>
        <v>96</v>
      </c>
      <c r="AI19" s="75">
        <v>1</v>
      </c>
      <c r="AJ19" s="77">
        <f t="shared" si="6"/>
        <v>1569.37</v>
      </c>
      <c r="AK19" s="50">
        <f t="shared" si="7"/>
        <v>96</v>
      </c>
    </row>
    <row r="20" spans="1:37" x14ac:dyDescent="0.25">
      <c r="A20" s="37">
        <v>15</v>
      </c>
      <c r="B20" s="38" t="s">
        <v>104</v>
      </c>
      <c r="C20" s="39" t="s">
        <v>109</v>
      </c>
      <c r="D20" s="39">
        <v>1</v>
      </c>
      <c r="E20" s="41">
        <v>1979</v>
      </c>
      <c r="F20" s="41">
        <v>15</v>
      </c>
      <c r="G20" s="48">
        <v>250.2</v>
      </c>
      <c r="H20" s="48"/>
      <c r="I20" s="43">
        <f t="shared" si="1"/>
        <v>2415.1999999999998</v>
      </c>
      <c r="J20" s="48">
        <v>2415.1999999999998</v>
      </c>
      <c r="K20" s="48">
        <v>1620.9</v>
      </c>
      <c r="L20" s="42">
        <f t="shared" si="2"/>
        <v>220</v>
      </c>
      <c r="M20" s="41">
        <f t="shared" si="0"/>
        <v>55</v>
      </c>
      <c r="N20" s="41">
        <v>5</v>
      </c>
      <c r="O20" s="41">
        <v>35</v>
      </c>
      <c r="P20" s="41">
        <v>15</v>
      </c>
      <c r="Q20" s="41"/>
      <c r="R20" s="48"/>
      <c r="S20" s="44">
        <v>3742</v>
      </c>
      <c r="T20" s="45">
        <f t="shared" si="3"/>
        <v>4153.41</v>
      </c>
      <c r="U20" s="49">
        <v>600</v>
      </c>
      <c r="V20" s="49">
        <v>2468.6999999999998</v>
      </c>
      <c r="W20" s="49"/>
      <c r="X20" s="49">
        <v>1084.71</v>
      </c>
      <c r="Y20" s="50">
        <f>54.3*12.4</f>
        <v>673.31999999999994</v>
      </c>
      <c r="Z20" s="50"/>
      <c r="AA20" s="50"/>
      <c r="AB20" s="50">
        <v>14.85</v>
      </c>
      <c r="AC20" s="50"/>
      <c r="AD20" s="47">
        <f t="shared" ref="AD20:AD69" si="9">AE20</f>
        <v>673.3</v>
      </c>
      <c r="AE20" s="50">
        <v>673.3</v>
      </c>
      <c r="AF20" s="50">
        <v>9999</v>
      </c>
      <c r="AG20" s="79">
        <f t="shared" si="5"/>
        <v>220</v>
      </c>
      <c r="AI20" s="75">
        <v>1</v>
      </c>
      <c r="AJ20" s="77">
        <f t="shared" si="6"/>
        <v>4153.41</v>
      </c>
      <c r="AK20" s="50">
        <f t="shared" si="7"/>
        <v>220</v>
      </c>
    </row>
    <row r="21" spans="1:37" x14ac:dyDescent="0.25">
      <c r="A21" s="37">
        <v>16</v>
      </c>
      <c r="B21" s="38" t="s">
        <v>104</v>
      </c>
      <c r="C21" s="39" t="s">
        <v>109</v>
      </c>
      <c r="D21" s="39">
        <v>2</v>
      </c>
      <c r="E21" s="41">
        <v>1965</v>
      </c>
      <c r="F21" s="41">
        <v>2</v>
      </c>
      <c r="G21" s="48">
        <v>85.8</v>
      </c>
      <c r="H21" s="48"/>
      <c r="I21" s="43">
        <f t="shared" si="1"/>
        <v>966.7</v>
      </c>
      <c r="J21" s="48">
        <v>966.7</v>
      </c>
      <c r="K21" s="48">
        <v>610.20000000000005</v>
      </c>
      <c r="L21" s="42">
        <f t="shared" si="2"/>
        <v>96</v>
      </c>
      <c r="M21" s="41">
        <f t="shared" si="0"/>
        <v>24</v>
      </c>
      <c r="N21" s="41">
        <v>5</v>
      </c>
      <c r="O21" s="41">
        <v>19</v>
      </c>
      <c r="P21" s="41"/>
      <c r="Q21" s="41"/>
      <c r="R21" s="48"/>
      <c r="S21" s="44">
        <v>1454</v>
      </c>
      <c r="T21" s="45">
        <f t="shared" si="3"/>
        <v>1003.8</v>
      </c>
      <c r="U21" s="49">
        <v>564.6</v>
      </c>
      <c r="V21" s="49">
        <v>439.2</v>
      </c>
      <c r="W21" s="49"/>
      <c r="X21" s="49"/>
      <c r="Y21" s="50">
        <f>34.9*12.9</f>
        <v>450.21</v>
      </c>
      <c r="Z21" s="50"/>
      <c r="AA21" s="50"/>
      <c r="AB21" s="50"/>
      <c r="AC21" s="50"/>
      <c r="AD21" s="47">
        <f t="shared" si="9"/>
        <v>436.3</v>
      </c>
      <c r="AE21" s="50">
        <v>436.3</v>
      </c>
      <c r="AF21" s="50">
        <v>3752</v>
      </c>
      <c r="AG21" s="79">
        <f t="shared" si="5"/>
        <v>96</v>
      </c>
      <c r="AI21" s="75">
        <v>1</v>
      </c>
      <c r="AJ21" s="77">
        <f t="shared" si="6"/>
        <v>1003.8</v>
      </c>
      <c r="AK21" s="50">
        <f t="shared" si="7"/>
        <v>96</v>
      </c>
    </row>
    <row r="22" spans="1:37" x14ac:dyDescent="0.25">
      <c r="A22" s="37">
        <v>17</v>
      </c>
      <c r="B22" s="38" t="s">
        <v>104</v>
      </c>
      <c r="C22" s="39" t="s">
        <v>109</v>
      </c>
      <c r="D22" s="39">
        <v>3</v>
      </c>
      <c r="E22" s="50">
        <v>1975</v>
      </c>
      <c r="F22" s="50">
        <v>30</v>
      </c>
      <c r="G22" s="50">
        <v>200.1</v>
      </c>
      <c r="H22" s="50"/>
      <c r="I22" s="43">
        <f t="shared" si="1"/>
        <v>2982</v>
      </c>
      <c r="J22" s="54">
        <v>2982</v>
      </c>
      <c r="K22" s="50">
        <v>1725.9</v>
      </c>
      <c r="L22" s="42">
        <f t="shared" si="2"/>
        <v>556</v>
      </c>
      <c r="M22" s="41">
        <f t="shared" si="0"/>
        <v>139</v>
      </c>
      <c r="N22" s="50">
        <v>139</v>
      </c>
      <c r="O22" s="50"/>
      <c r="P22" s="50"/>
      <c r="Q22" s="50"/>
      <c r="R22" s="50"/>
      <c r="S22" s="44">
        <v>5294</v>
      </c>
      <c r="T22" s="45">
        <f t="shared" si="3"/>
        <v>4464.3999999999996</v>
      </c>
      <c r="U22" s="56">
        <v>2053.8000000000002</v>
      </c>
      <c r="V22" s="44">
        <v>1148.9100000000001</v>
      </c>
      <c r="W22" s="44"/>
      <c r="X22" s="56">
        <v>1261.69</v>
      </c>
      <c r="Y22" s="50">
        <f>66.9*12.4</f>
        <v>829.56000000000006</v>
      </c>
      <c r="Z22" s="50">
        <v>12.4</v>
      </c>
      <c r="AA22" s="50">
        <v>66.900000000000006</v>
      </c>
      <c r="AB22" s="50">
        <v>14.5</v>
      </c>
      <c r="AC22" s="50"/>
      <c r="AD22" s="47">
        <f t="shared" si="9"/>
        <v>817.2</v>
      </c>
      <c r="AE22" s="50">
        <v>817.2</v>
      </c>
      <c r="AF22" s="50">
        <v>11849</v>
      </c>
      <c r="AG22" s="79">
        <f t="shared" si="5"/>
        <v>556</v>
      </c>
      <c r="AI22" s="75">
        <v>1</v>
      </c>
      <c r="AJ22" s="77">
        <f t="shared" si="6"/>
        <v>4464.3999999999996</v>
      </c>
      <c r="AK22" s="50">
        <f t="shared" si="7"/>
        <v>556</v>
      </c>
    </row>
    <row r="23" spans="1:37" x14ac:dyDescent="0.25">
      <c r="A23" s="37">
        <v>18</v>
      </c>
      <c r="B23" s="38" t="s">
        <v>104</v>
      </c>
      <c r="C23" s="39" t="s">
        <v>109</v>
      </c>
      <c r="D23" s="39">
        <v>4</v>
      </c>
      <c r="E23" s="50">
        <v>1978</v>
      </c>
      <c r="F23" s="50">
        <v>20</v>
      </c>
      <c r="G23" s="50">
        <v>301.10000000000002</v>
      </c>
      <c r="H23" s="50"/>
      <c r="I23" s="43">
        <f t="shared" si="1"/>
        <v>2523.6999999999998</v>
      </c>
      <c r="J23" s="50">
        <v>2523.6999999999998</v>
      </c>
      <c r="K23" s="50">
        <v>1572.6</v>
      </c>
      <c r="L23" s="42">
        <f t="shared" si="2"/>
        <v>180</v>
      </c>
      <c r="M23" s="41">
        <f t="shared" si="0"/>
        <v>45</v>
      </c>
      <c r="N23" s="50">
        <v>5</v>
      </c>
      <c r="O23" s="50">
        <v>20</v>
      </c>
      <c r="P23" s="50">
        <v>15</v>
      </c>
      <c r="Q23" s="50">
        <v>5</v>
      </c>
      <c r="R23" s="50"/>
      <c r="S23" s="44">
        <v>3795.2</v>
      </c>
      <c r="T23" s="45">
        <f t="shared" si="3"/>
        <v>3090.19</v>
      </c>
      <c r="U23" s="44">
        <v>850.74</v>
      </c>
      <c r="V23" s="44">
        <v>962.05</v>
      </c>
      <c r="W23" s="44"/>
      <c r="X23" s="56">
        <v>1277.4000000000001</v>
      </c>
      <c r="Y23" s="50">
        <f>55.95*12.6</f>
        <v>704.97</v>
      </c>
      <c r="Z23" s="50"/>
      <c r="AA23" s="50"/>
      <c r="AB23" s="50">
        <v>15.05</v>
      </c>
      <c r="AC23" s="50"/>
      <c r="AD23" s="47">
        <f t="shared" si="9"/>
        <v>705</v>
      </c>
      <c r="AE23" s="50">
        <v>705</v>
      </c>
      <c r="AF23" s="50">
        <v>10610</v>
      </c>
      <c r="AG23" s="79">
        <f t="shared" si="5"/>
        <v>180</v>
      </c>
      <c r="AI23" s="75">
        <v>1</v>
      </c>
      <c r="AJ23" s="77">
        <f t="shared" si="6"/>
        <v>3090.19</v>
      </c>
      <c r="AK23" s="50">
        <f t="shared" si="7"/>
        <v>180</v>
      </c>
    </row>
    <row r="24" spans="1:37" x14ac:dyDescent="0.25">
      <c r="A24" s="37">
        <v>19</v>
      </c>
      <c r="B24" s="38" t="s">
        <v>104</v>
      </c>
      <c r="C24" s="39" t="s">
        <v>109</v>
      </c>
      <c r="D24" s="39">
        <v>5</v>
      </c>
      <c r="E24" s="41">
        <v>1968</v>
      </c>
      <c r="F24" s="41">
        <v>30</v>
      </c>
      <c r="G24" s="48">
        <v>471.8</v>
      </c>
      <c r="H24" s="48"/>
      <c r="I24" s="43">
        <f t="shared" si="1"/>
        <v>4247.3</v>
      </c>
      <c r="J24" s="48">
        <v>4247.3</v>
      </c>
      <c r="K24" s="48">
        <v>2712.4</v>
      </c>
      <c r="L24" s="42">
        <f t="shared" si="2"/>
        <v>384</v>
      </c>
      <c r="M24" s="41">
        <f t="shared" si="0"/>
        <v>96</v>
      </c>
      <c r="N24" s="41">
        <v>10</v>
      </c>
      <c r="O24" s="41">
        <v>16</v>
      </c>
      <c r="P24" s="41">
        <v>70</v>
      </c>
      <c r="Q24" s="41"/>
      <c r="R24" s="48"/>
      <c r="S24" s="44">
        <v>6217.7</v>
      </c>
      <c r="T24" s="45">
        <f t="shared" si="3"/>
        <v>5012.2800000000007</v>
      </c>
      <c r="U24" s="49">
        <v>1990.54</v>
      </c>
      <c r="V24" s="49">
        <v>1381.89</v>
      </c>
      <c r="W24" s="49"/>
      <c r="X24" s="49">
        <v>1639.85</v>
      </c>
      <c r="Y24" s="50">
        <f>97.6*12.35</f>
        <v>1205.3599999999999</v>
      </c>
      <c r="Z24" s="50"/>
      <c r="AA24" s="50"/>
      <c r="AB24" s="50">
        <v>14.3</v>
      </c>
      <c r="AC24" s="50"/>
      <c r="AD24" s="47">
        <f t="shared" si="9"/>
        <v>1206.5999999999999</v>
      </c>
      <c r="AE24" s="50">
        <v>1206.5999999999999</v>
      </c>
      <c r="AF24" s="50">
        <v>17254</v>
      </c>
      <c r="AG24" s="79">
        <f t="shared" si="5"/>
        <v>384</v>
      </c>
      <c r="AI24" s="75">
        <v>1</v>
      </c>
      <c r="AJ24" s="77">
        <f t="shared" si="6"/>
        <v>5012.2800000000007</v>
      </c>
      <c r="AK24" s="50">
        <f t="shared" si="7"/>
        <v>384</v>
      </c>
    </row>
    <row r="25" spans="1:37" x14ac:dyDescent="0.25">
      <c r="A25" s="37">
        <v>20</v>
      </c>
      <c r="B25" s="38" t="s">
        <v>104</v>
      </c>
      <c r="C25" s="39" t="s">
        <v>109</v>
      </c>
      <c r="D25" s="39">
        <v>11</v>
      </c>
      <c r="E25" s="41">
        <v>1961</v>
      </c>
      <c r="F25" s="41">
        <v>11</v>
      </c>
      <c r="G25" s="48">
        <v>77.3</v>
      </c>
      <c r="H25" s="48"/>
      <c r="I25" s="43">
        <f t="shared" si="1"/>
        <v>1112.5999999999999</v>
      </c>
      <c r="J25" s="48">
        <v>1112.5999999999999</v>
      </c>
      <c r="K25" s="48">
        <v>770.1</v>
      </c>
      <c r="L25" s="42">
        <f t="shared" si="2"/>
        <v>96</v>
      </c>
      <c r="M25" s="41">
        <f t="shared" si="0"/>
        <v>24</v>
      </c>
      <c r="N25" s="41">
        <v>18</v>
      </c>
      <c r="O25" s="41">
        <v>6</v>
      </c>
      <c r="P25" s="41"/>
      <c r="Q25" s="41"/>
      <c r="R25" s="48"/>
      <c r="S25" s="44">
        <v>2400</v>
      </c>
      <c r="T25" s="45">
        <f t="shared" si="3"/>
        <v>1915.94</v>
      </c>
      <c r="U25" s="49">
        <v>219.63</v>
      </c>
      <c r="V25" s="49">
        <v>275.82</v>
      </c>
      <c r="W25" s="49"/>
      <c r="X25" s="49">
        <v>1420.49</v>
      </c>
      <c r="Y25" s="50">
        <f>39.2*12.35</f>
        <v>484.12</v>
      </c>
      <c r="Z25" s="50"/>
      <c r="AA25" s="50"/>
      <c r="AB25" s="50"/>
      <c r="AC25" s="50"/>
      <c r="AD25" s="47">
        <f t="shared" si="9"/>
        <v>484.1</v>
      </c>
      <c r="AE25" s="50">
        <v>484.1</v>
      </c>
      <c r="AF25" s="50">
        <v>4066</v>
      </c>
      <c r="AG25" s="79">
        <f t="shared" si="5"/>
        <v>96</v>
      </c>
      <c r="AI25" s="75">
        <v>1</v>
      </c>
      <c r="AJ25" s="77">
        <f t="shared" si="6"/>
        <v>1915.94</v>
      </c>
      <c r="AK25" s="50">
        <f t="shared" si="7"/>
        <v>96</v>
      </c>
    </row>
    <row r="26" spans="1:37" x14ac:dyDescent="0.25">
      <c r="A26" s="37">
        <v>21</v>
      </c>
      <c r="B26" s="38" t="s">
        <v>104</v>
      </c>
      <c r="C26" s="39" t="s">
        <v>110</v>
      </c>
      <c r="D26" s="39">
        <v>13</v>
      </c>
      <c r="E26" s="41">
        <v>1978</v>
      </c>
      <c r="F26" s="41">
        <v>4</v>
      </c>
      <c r="G26" s="48">
        <v>43.4</v>
      </c>
      <c r="H26" s="48"/>
      <c r="I26" s="43">
        <f t="shared" si="1"/>
        <v>556.1</v>
      </c>
      <c r="J26" s="48">
        <v>556.1</v>
      </c>
      <c r="K26" s="48">
        <v>327.10000000000002</v>
      </c>
      <c r="L26" s="42">
        <f t="shared" si="2"/>
        <v>48</v>
      </c>
      <c r="M26" s="41">
        <f t="shared" si="0"/>
        <v>12</v>
      </c>
      <c r="N26" s="41">
        <v>4</v>
      </c>
      <c r="O26" s="41">
        <v>4</v>
      </c>
      <c r="P26" s="41">
        <v>4</v>
      </c>
      <c r="Q26" s="41"/>
      <c r="R26" s="48"/>
      <c r="S26" s="44">
        <v>1589</v>
      </c>
      <c r="T26" s="45">
        <f t="shared" si="3"/>
        <v>1171.5</v>
      </c>
      <c r="U26" s="49">
        <v>482.72</v>
      </c>
      <c r="V26" s="49">
        <v>353.08</v>
      </c>
      <c r="W26" s="49"/>
      <c r="X26" s="49">
        <v>335.7</v>
      </c>
      <c r="Y26" s="50">
        <f>33.4*12.5</f>
        <v>417.5</v>
      </c>
      <c r="Z26" s="50"/>
      <c r="AA26" s="50"/>
      <c r="AB26" s="50"/>
      <c r="AC26" s="50"/>
      <c r="AD26" s="47">
        <f t="shared" si="9"/>
        <v>434.2</v>
      </c>
      <c r="AE26" s="50">
        <v>434.2</v>
      </c>
      <c r="AF26" s="50">
        <v>2996</v>
      </c>
      <c r="AG26" s="79">
        <f t="shared" si="5"/>
        <v>48</v>
      </c>
      <c r="AI26" s="75">
        <v>1</v>
      </c>
      <c r="AJ26" s="77">
        <f t="shared" si="6"/>
        <v>1171.5</v>
      </c>
      <c r="AK26" s="50">
        <f t="shared" si="7"/>
        <v>48</v>
      </c>
    </row>
    <row r="27" spans="1:37" x14ac:dyDescent="0.25">
      <c r="A27" s="37">
        <v>22</v>
      </c>
      <c r="B27" s="38" t="s">
        <v>104</v>
      </c>
      <c r="C27" s="39" t="s">
        <v>109</v>
      </c>
      <c r="D27" s="39">
        <v>17</v>
      </c>
      <c r="E27" s="41">
        <v>1932</v>
      </c>
      <c r="F27" s="41">
        <v>18</v>
      </c>
      <c r="G27" s="48">
        <v>137.19999999999999</v>
      </c>
      <c r="H27" s="48"/>
      <c r="I27" s="43">
        <f t="shared" si="1"/>
        <v>1338</v>
      </c>
      <c r="J27" s="48">
        <v>1338</v>
      </c>
      <c r="K27" s="48">
        <v>844</v>
      </c>
      <c r="L27" s="42">
        <f t="shared" si="2"/>
        <v>112</v>
      </c>
      <c r="M27" s="41">
        <f t="shared" si="0"/>
        <v>28</v>
      </c>
      <c r="N27" s="41">
        <v>3</v>
      </c>
      <c r="O27" s="41">
        <v>24</v>
      </c>
      <c r="P27" s="41">
        <v>1</v>
      </c>
      <c r="Q27" s="41"/>
      <c r="R27" s="48"/>
      <c r="S27" s="44">
        <v>3300.5</v>
      </c>
      <c r="T27" s="45">
        <f t="shared" si="3"/>
        <v>2427.14</v>
      </c>
      <c r="U27" s="49">
        <v>1458.83</v>
      </c>
      <c r="V27" s="49">
        <v>547.36</v>
      </c>
      <c r="W27" s="49"/>
      <c r="X27" s="49">
        <v>420.95</v>
      </c>
      <c r="Y27" s="50">
        <f>84.8*10.3</f>
        <v>873.44</v>
      </c>
      <c r="Z27" s="50"/>
      <c r="AA27" s="50"/>
      <c r="AB27" s="50"/>
      <c r="AC27" s="50"/>
      <c r="AD27" s="47">
        <f t="shared" si="9"/>
        <v>659.6</v>
      </c>
      <c r="AE27" s="50">
        <v>659.6</v>
      </c>
      <c r="AF27" s="50">
        <v>6431</v>
      </c>
      <c r="AG27" s="79">
        <f t="shared" si="5"/>
        <v>112</v>
      </c>
      <c r="AI27" s="75">
        <v>1</v>
      </c>
      <c r="AJ27" s="77">
        <f t="shared" si="6"/>
        <v>2427.14</v>
      </c>
      <c r="AK27" s="50">
        <f t="shared" si="7"/>
        <v>112</v>
      </c>
    </row>
    <row r="28" spans="1:37" x14ac:dyDescent="0.25">
      <c r="A28" s="37">
        <v>23</v>
      </c>
      <c r="B28" s="38" t="s">
        <v>104</v>
      </c>
      <c r="C28" s="39" t="s">
        <v>110</v>
      </c>
      <c r="D28" s="39">
        <v>18</v>
      </c>
      <c r="E28" s="41">
        <v>1970</v>
      </c>
      <c r="F28" s="41">
        <v>20</v>
      </c>
      <c r="G28" s="48">
        <v>341</v>
      </c>
      <c r="H28" s="48"/>
      <c r="I28" s="43">
        <f t="shared" si="1"/>
        <v>3174.6</v>
      </c>
      <c r="J28" s="48">
        <v>3174.6</v>
      </c>
      <c r="K28" s="48">
        <v>2023.3</v>
      </c>
      <c r="L28" s="42">
        <f t="shared" si="2"/>
        <v>260</v>
      </c>
      <c r="M28" s="41">
        <f t="shared" si="0"/>
        <v>65</v>
      </c>
      <c r="N28" s="41">
        <v>14</v>
      </c>
      <c r="O28" s="41">
        <v>27</v>
      </c>
      <c r="P28" s="41">
        <v>24</v>
      </c>
      <c r="Q28" s="41"/>
      <c r="R28" s="48"/>
      <c r="S28" s="44">
        <v>2000</v>
      </c>
      <c r="T28" s="45">
        <f t="shared" si="3"/>
        <v>865.3</v>
      </c>
      <c r="U28" s="49">
        <v>200</v>
      </c>
      <c r="V28" s="49">
        <v>665.3</v>
      </c>
      <c r="W28" s="49"/>
      <c r="X28" s="49"/>
      <c r="Y28" s="50">
        <f>69.45*12.45</f>
        <v>864.65250000000003</v>
      </c>
      <c r="Z28" s="50"/>
      <c r="AA28" s="50"/>
      <c r="AB28" s="50"/>
      <c r="AC28" s="50"/>
      <c r="AD28" s="47">
        <f t="shared" si="9"/>
        <v>865.3</v>
      </c>
      <c r="AE28" s="50">
        <v>865.3</v>
      </c>
      <c r="AF28" s="50">
        <v>12367</v>
      </c>
      <c r="AG28" s="79">
        <f t="shared" si="5"/>
        <v>260</v>
      </c>
      <c r="AI28" s="75">
        <v>1</v>
      </c>
      <c r="AJ28" s="77">
        <f t="shared" si="6"/>
        <v>865.3</v>
      </c>
      <c r="AK28" s="50">
        <f t="shared" si="7"/>
        <v>260</v>
      </c>
    </row>
    <row r="29" spans="1:37" x14ac:dyDescent="0.25">
      <c r="A29" s="37">
        <v>24</v>
      </c>
      <c r="B29" s="38" t="s">
        <v>104</v>
      </c>
      <c r="C29" s="53" t="s">
        <v>109</v>
      </c>
      <c r="D29" s="39">
        <v>28</v>
      </c>
      <c r="E29" s="50">
        <v>1932</v>
      </c>
      <c r="F29" s="50">
        <v>6</v>
      </c>
      <c r="G29" s="50">
        <v>114</v>
      </c>
      <c r="H29" s="50"/>
      <c r="I29" s="43">
        <f t="shared" si="1"/>
        <v>695.7</v>
      </c>
      <c r="J29" s="50">
        <v>695.7</v>
      </c>
      <c r="K29" s="50">
        <v>573.20000000000005</v>
      </c>
      <c r="L29" s="42">
        <f t="shared" si="2"/>
        <v>72</v>
      </c>
      <c r="M29" s="41">
        <f t="shared" si="0"/>
        <v>18</v>
      </c>
      <c r="N29" s="50">
        <v>7</v>
      </c>
      <c r="O29" s="50">
        <v>7</v>
      </c>
      <c r="P29" s="50">
        <v>4</v>
      </c>
      <c r="Q29" s="50"/>
      <c r="R29" s="50"/>
      <c r="S29" s="44">
        <v>3789.2</v>
      </c>
      <c r="T29" s="45">
        <f t="shared" si="3"/>
        <v>3221.2</v>
      </c>
      <c r="U29" s="44"/>
      <c r="V29" s="44"/>
      <c r="W29" s="44"/>
      <c r="X29" s="57">
        <v>3221.2</v>
      </c>
      <c r="Y29" s="50">
        <f>71*8</f>
        <v>568</v>
      </c>
      <c r="Z29" s="50"/>
      <c r="AA29" s="50"/>
      <c r="AB29" s="50"/>
      <c r="AC29" s="50"/>
      <c r="AD29" s="47">
        <f t="shared" si="9"/>
        <v>570.4</v>
      </c>
      <c r="AE29" s="50">
        <v>570.4</v>
      </c>
      <c r="AF29" s="50">
        <v>4848</v>
      </c>
      <c r="AG29" s="79">
        <f t="shared" si="5"/>
        <v>72</v>
      </c>
      <c r="AI29" s="75">
        <v>1</v>
      </c>
      <c r="AJ29" s="77">
        <f t="shared" si="6"/>
        <v>3221.2</v>
      </c>
      <c r="AK29" s="50">
        <f t="shared" si="7"/>
        <v>72</v>
      </c>
    </row>
    <row r="30" spans="1:37" x14ac:dyDescent="0.25">
      <c r="A30" s="37">
        <v>25</v>
      </c>
      <c r="B30" s="38" t="s">
        <v>104</v>
      </c>
      <c r="C30" s="53" t="s">
        <v>109</v>
      </c>
      <c r="D30" s="39">
        <v>30</v>
      </c>
      <c r="E30" s="50">
        <v>1928</v>
      </c>
      <c r="F30" s="50">
        <v>2</v>
      </c>
      <c r="G30" s="50">
        <v>126.2</v>
      </c>
      <c r="H30" s="50"/>
      <c r="I30" s="43">
        <f t="shared" si="1"/>
        <v>710.6</v>
      </c>
      <c r="J30" s="50">
        <v>710.6</v>
      </c>
      <c r="K30" s="50">
        <v>622.4</v>
      </c>
      <c r="L30" s="42">
        <f t="shared" si="2"/>
        <v>96</v>
      </c>
      <c r="M30" s="41">
        <f t="shared" si="0"/>
        <v>24</v>
      </c>
      <c r="N30" s="50">
        <v>11</v>
      </c>
      <c r="O30" s="50">
        <v>11</v>
      </c>
      <c r="P30" s="50">
        <v>2</v>
      </c>
      <c r="Q30" s="50"/>
      <c r="R30" s="50"/>
      <c r="S30" s="44">
        <v>4083</v>
      </c>
      <c r="T30" s="45">
        <f t="shared" si="3"/>
        <v>3427</v>
      </c>
      <c r="U30" s="49"/>
      <c r="V30" s="49"/>
      <c r="W30" s="49"/>
      <c r="X30" s="57">
        <v>3427</v>
      </c>
      <c r="Y30" s="50">
        <f>82*8</f>
        <v>656</v>
      </c>
      <c r="Z30" s="50"/>
      <c r="AA30" s="50"/>
      <c r="AB30" s="50"/>
      <c r="AC30" s="50"/>
      <c r="AD30" s="47">
        <f t="shared" si="9"/>
        <v>659.6</v>
      </c>
      <c r="AE30" s="50">
        <v>659.6</v>
      </c>
      <c r="AF30" s="50">
        <v>4551</v>
      </c>
      <c r="AG30" s="79">
        <f t="shared" si="5"/>
        <v>96</v>
      </c>
      <c r="AI30" s="75">
        <v>1</v>
      </c>
      <c r="AJ30" s="77">
        <f t="shared" si="6"/>
        <v>3427</v>
      </c>
      <c r="AK30" s="50">
        <f t="shared" si="7"/>
        <v>96</v>
      </c>
    </row>
    <row r="31" spans="1:37" x14ac:dyDescent="0.25">
      <c r="A31" s="37">
        <v>26</v>
      </c>
      <c r="B31" s="38" t="s">
        <v>104</v>
      </c>
      <c r="C31" s="53" t="s">
        <v>109</v>
      </c>
      <c r="D31" s="51" t="s">
        <v>111</v>
      </c>
      <c r="E31" s="41">
        <v>1924</v>
      </c>
      <c r="F31" s="41">
        <v>3</v>
      </c>
      <c r="G31" s="48">
        <v>92.6</v>
      </c>
      <c r="H31" s="48"/>
      <c r="I31" s="43">
        <f t="shared" si="1"/>
        <v>667.5</v>
      </c>
      <c r="J31" s="48">
        <v>667.5</v>
      </c>
      <c r="K31" s="48">
        <v>591.4</v>
      </c>
      <c r="L31" s="42">
        <f t="shared" si="2"/>
        <v>64</v>
      </c>
      <c r="M31" s="41">
        <f t="shared" si="0"/>
        <v>16</v>
      </c>
      <c r="N31" s="41">
        <v>4</v>
      </c>
      <c r="O31" s="41">
        <v>4</v>
      </c>
      <c r="P31" s="41">
        <v>8</v>
      </c>
      <c r="Q31" s="41"/>
      <c r="R31" s="48"/>
      <c r="S31" s="44">
        <v>3795</v>
      </c>
      <c r="T31" s="45">
        <f t="shared" si="3"/>
        <v>3227</v>
      </c>
      <c r="U31" s="49"/>
      <c r="V31" s="49"/>
      <c r="W31" s="49"/>
      <c r="X31" s="57">
        <v>3227</v>
      </c>
      <c r="Y31" s="50">
        <f>71*8</f>
        <v>568</v>
      </c>
      <c r="Z31" s="50"/>
      <c r="AA31" s="50"/>
      <c r="AB31" s="50"/>
      <c r="AC31" s="50"/>
      <c r="AD31" s="47">
        <f t="shared" si="9"/>
        <v>575.20000000000005</v>
      </c>
      <c r="AE31" s="50">
        <v>575.20000000000005</v>
      </c>
      <c r="AF31" s="50">
        <v>4889</v>
      </c>
      <c r="AG31" s="79">
        <f t="shared" si="5"/>
        <v>64</v>
      </c>
      <c r="AI31" s="75"/>
      <c r="AJ31" s="77"/>
      <c r="AK31" s="50"/>
    </row>
    <row r="32" spans="1:37" x14ac:dyDescent="0.25">
      <c r="A32" s="37">
        <v>27</v>
      </c>
      <c r="B32" s="38" t="s">
        <v>104</v>
      </c>
      <c r="C32" s="53" t="s">
        <v>109</v>
      </c>
      <c r="D32" s="39">
        <v>51</v>
      </c>
      <c r="E32" s="41">
        <v>1928</v>
      </c>
      <c r="F32" s="41">
        <v>3</v>
      </c>
      <c r="G32" s="48">
        <v>121.9</v>
      </c>
      <c r="H32" s="48"/>
      <c r="I32" s="43">
        <f t="shared" si="1"/>
        <v>700.7</v>
      </c>
      <c r="J32" s="48">
        <v>700.7</v>
      </c>
      <c r="K32" s="48">
        <v>629.70000000000005</v>
      </c>
      <c r="L32" s="42">
        <f t="shared" si="2"/>
        <v>96</v>
      </c>
      <c r="M32" s="41">
        <f t="shared" si="0"/>
        <v>24</v>
      </c>
      <c r="N32" s="41">
        <v>12</v>
      </c>
      <c r="O32" s="41">
        <v>12</v>
      </c>
      <c r="P32" s="41"/>
      <c r="Q32" s="41"/>
      <c r="R32" s="41"/>
      <c r="S32" s="44">
        <v>3311.5</v>
      </c>
      <c r="T32" s="45">
        <f t="shared" si="3"/>
        <v>2668.5</v>
      </c>
      <c r="U32" s="49"/>
      <c r="V32" s="49"/>
      <c r="W32" s="49"/>
      <c r="X32" s="57">
        <v>2668.5</v>
      </c>
      <c r="Y32" s="50"/>
      <c r="Z32" s="50"/>
      <c r="AA32" s="50"/>
      <c r="AB32" s="50"/>
      <c r="AC32" s="50"/>
      <c r="AD32" s="47">
        <f t="shared" si="9"/>
        <v>575.20000000000005</v>
      </c>
      <c r="AE32" s="50">
        <v>575.20000000000005</v>
      </c>
      <c r="AF32" s="50">
        <v>3451</v>
      </c>
      <c r="AG32" s="79">
        <f t="shared" si="5"/>
        <v>96</v>
      </c>
      <c r="AI32" s="75"/>
      <c r="AJ32" s="77"/>
      <c r="AK32" s="50"/>
    </row>
    <row r="33" spans="1:37" x14ac:dyDescent="0.25">
      <c r="A33" s="37">
        <v>28</v>
      </c>
      <c r="B33" s="38" t="s">
        <v>104</v>
      </c>
      <c r="C33" s="39" t="s">
        <v>112</v>
      </c>
      <c r="D33" s="39">
        <v>46</v>
      </c>
      <c r="E33" s="50">
        <v>1960</v>
      </c>
      <c r="F33" s="50">
        <v>2</v>
      </c>
      <c r="G33" s="50">
        <v>61.3</v>
      </c>
      <c r="H33" s="50"/>
      <c r="I33" s="50"/>
      <c r="J33" s="50">
        <v>621.4</v>
      </c>
      <c r="K33" s="50">
        <v>411.1</v>
      </c>
      <c r="L33" s="42">
        <f t="shared" si="2"/>
        <v>64</v>
      </c>
      <c r="M33" s="41">
        <f t="shared" ref="M33:M89" si="10">SUM(N33:R33)</f>
        <v>16</v>
      </c>
      <c r="N33" s="50">
        <v>4</v>
      </c>
      <c r="O33" s="50">
        <v>12</v>
      </c>
      <c r="P33" s="50"/>
      <c r="Q33" s="50"/>
      <c r="R33" s="50"/>
      <c r="S33" s="44">
        <v>2838</v>
      </c>
      <c r="T33" s="45">
        <f t="shared" si="3"/>
        <v>2411.4</v>
      </c>
      <c r="U33" s="44"/>
      <c r="V33" s="44"/>
      <c r="W33" s="44"/>
      <c r="X33" s="57">
        <v>2411.4</v>
      </c>
      <c r="Y33" s="50">
        <f>AA33*Z33</f>
        <v>426.56</v>
      </c>
      <c r="Z33" s="50">
        <v>34.4</v>
      </c>
      <c r="AA33" s="50">
        <v>12.4</v>
      </c>
      <c r="AB33" s="50">
        <v>5.6</v>
      </c>
      <c r="AC33" s="50"/>
      <c r="AD33" s="47">
        <f t="shared" si="9"/>
        <v>426.6</v>
      </c>
      <c r="AE33" s="50">
        <v>426.6</v>
      </c>
      <c r="AF33" s="50">
        <v>2389</v>
      </c>
      <c r="AG33" s="79">
        <f t="shared" si="5"/>
        <v>64</v>
      </c>
      <c r="AI33" s="75"/>
      <c r="AJ33" s="75"/>
      <c r="AK33" s="50"/>
    </row>
    <row r="34" spans="1:37" x14ac:dyDescent="0.25">
      <c r="A34" s="37">
        <v>29</v>
      </c>
      <c r="B34" s="38" t="s">
        <v>104</v>
      </c>
      <c r="C34" s="39" t="s">
        <v>112</v>
      </c>
      <c r="D34" s="39">
        <v>48</v>
      </c>
      <c r="E34" s="50">
        <v>1961</v>
      </c>
      <c r="F34" s="50">
        <v>2</v>
      </c>
      <c r="G34" s="50">
        <v>63.1</v>
      </c>
      <c r="H34" s="50"/>
      <c r="I34" s="50"/>
      <c r="J34" s="50">
        <v>636.5</v>
      </c>
      <c r="K34" s="50">
        <v>423.9</v>
      </c>
      <c r="L34" s="42">
        <f t="shared" si="2"/>
        <v>64</v>
      </c>
      <c r="M34" s="41">
        <f t="shared" si="10"/>
        <v>16</v>
      </c>
      <c r="N34" s="50">
        <v>4</v>
      </c>
      <c r="O34" s="50">
        <v>12</v>
      </c>
      <c r="P34" s="50"/>
      <c r="Q34" s="50"/>
      <c r="R34" s="50"/>
      <c r="S34" s="44">
        <v>2838</v>
      </c>
      <c r="T34" s="45">
        <f t="shared" si="3"/>
        <v>2411.4</v>
      </c>
      <c r="U34" s="44"/>
      <c r="V34" s="44"/>
      <c r="W34" s="44"/>
      <c r="X34" s="57">
        <v>2411.4</v>
      </c>
      <c r="Y34" s="50">
        <f>AA34*Z34</f>
        <v>426.56</v>
      </c>
      <c r="Z34" s="50">
        <v>34.4</v>
      </c>
      <c r="AA34" s="50">
        <v>12.4</v>
      </c>
      <c r="AB34" s="50">
        <v>5.6</v>
      </c>
      <c r="AC34" s="58"/>
      <c r="AD34" s="47">
        <f t="shared" si="9"/>
        <v>425.3</v>
      </c>
      <c r="AE34" s="50">
        <v>425.3</v>
      </c>
      <c r="AF34" s="50">
        <v>2382</v>
      </c>
      <c r="AG34" s="79">
        <f t="shared" si="5"/>
        <v>64</v>
      </c>
      <c r="AI34" s="75"/>
      <c r="AJ34" s="75"/>
      <c r="AK34" s="50"/>
    </row>
    <row r="35" spans="1:37" x14ac:dyDescent="0.25">
      <c r="A35" s="37">
        <v>30</v>
      </c>
      <c r="B35" s="38" t="s">
        <v>104</v>
      </c>
      <c r="C35" s="39" t="s">
        <v>112</v>
      </c>
      <c r="D35" s="39">
        <v>50</v>
      </c>
      <c r="E35" s="41">
        <v>1977</v>
      </c>
      <c r="F35" s="41">
        <v>6</v>
      </c>
      <c r="G35" s="48">
        <v>109.2</v>
      </c>
      <c r="H35" s="48"/>
      <c r="I35" s="48"/>
      <c r="J35" s="48">
        <v>779</v>
      </c>
      <c r="K35" s="48">
        <v>435.1</v>
      </c>
      <c r="L35" s="42">
        <f t="shared" si="2"/>
        <v>64</v>
      </c>
      <c r="M35" s="41">
        <f t="shared" si="10"/>
        <v>16</v>
      </c>
      <c r="N35" s="41">
        <v>4</v>
      </c>
      <c r="O35" s="41">
        <v>8</v>
      </c>
      <c r="P35" s="41">
        <v>4</v>
      </c>
      <c r="Q35" s="41"/>
      <c r="R35" s="48"/>
      <c r="S35" s="44">
        <v>6225.2</v>
      </c>
      <c r="T35" s="45">
        <f t="shared" si="3"/>
        <v>5718.2</v>
      </c>
      <c r="U35" s="49"/>
      <c r="V35" s="49"/>
      <c r="W35" s="49"/>
      <c r="X35" s="57">
        <v>5718.2</v>
      </c>
      <c r="Y35" s="50">
        <f>AA35*Z35</f>
        <v>506.98999999999995</v>
      </c>
      <c r="Z35" s="50">
        <v>41.9</v>
      </c>
      <c r="AA35" s="50">
        <v>12.1</v>
      </c>
      <c r="AB35" s="50">
        <v>6.55</v>
      </c>
      <c r="AC35" s="50">
        <v>2.8</v>
      </c>
      <c r="AD35" s="47">
        <f t="shared" si="9"/>
        <v>547.20000000000005</v>
      </c>
      <c r="AE35" s="50">
        <v>547.20000000000005</v>
      </c>
      <c r="AF35" s="50">
        <v>3584</v>
      </c>
      <c r="AG35" s="79">
        <f t="shared" si="5"/>
        <v>64</v>
      </c>
      <c r="AI35" s="75"/>
      <c r="AJ35" s="75"/>
      <c r="AK35" s="50"/>
    </row>
    <row r="36" spans="1:37" x14ac:dyDescent="0.25">
      <c r="A36" s="37">
        <v>31</v>
      </c>
      <c r="B36" s="38" t="s">
        <v>104</v>
      </c>
      <c r="C36" s="39" t="s">
        <v>113</v>
      </c>
      <c r="D36" s="39">
        <v>2</v>
      </c>
      <c r="E36" s="50">
        <v>1978</v>
      </c>
      <c r="F36" s="50">
        <v>6</v>
      </c>
      <c r="G36" s="50">
        <v>108.6</v>
      </c>
      <c r="H36" s="50"/>
      <c r="I36" s="43">
        <f t="shared" ref="I36:I38" si="11">J36</f>
        <v>838.3</v>
      </c>
      <c r="J36" s="50">
        <v>838.3</v>
      </c>
      <c r="K36" s="50">
        <v>494</v>
      </c>
      <c r="L36" s="42">
        <f t="shared" si="2"/>
        <v>72</v>
      </c>
      <c r="M36" s="41">
        <f t="shared" si="10"/>
        <v>18</v>
      </c>
      <c r="N36" s="50">
        <v>2</v>
      </c>
      <c r="O36" s="50">
        <v>14</v>
      </c>
      <c r="P36" s="50">
        <v>2</v>
      </c>
      <c r="Q36" s="50"/>
      <c r="R36" s="50"/>
      <c r="S36" s="44">
        <v>2550.1999999999998</v>
      </c>
      <c r="T36" s="45">
        <f t="shared" si="3"/>
        <v>1887.4</v>
      </c>
      <c r="U36" s="49">
        <v>319.39999999999998</v>
      </c>
      <c r="V36" s="49">
        <v>540</v>
      </c>
      <c r="W36" s="49"/>
      <c r="X36" s="49">
        <v>1028</v>
      </c>
      <c r="Y36" s="50">
        <f>52.6*12.6</f>
        <v>662.76</v>
      </c>
      <c r="Z36" s="50"/>
      <c r="AA36" s="50"/>
      <c r="AB36" s="50"/>
      <c r="AC36" s="50"/>
      <c r="AD36" s="47">
        <f t="shared" si="9"/>
        <v>663.1</v>
      </c>
      <c r="AE36" s="50">
        <v>663.1</v>
      </c>
      <c r="AF36" s="50">
        <v>3647</v>
      </c>
      <c r="AG36" s="79">
        <f t="shared" si="5"/>
        <v>72</v>
      </c>
      <c r="AI36" s="75">
        <v>1</v>
      </c>
      <c r="AJ36" s="77">
        <f>T36</f>
        <v>1887.4</v>
      </c>
      <c r="AK36" s="50">
        <f t="shared" ref="AK36" si="12">AG36</f>
        <v>72</v>
      </c>
    </row>
    <row r="37" spans="1:37" x14ac:dyDescent="0.25">
      <c r="A37" s="37">
        <v>32</v>
      </c>
      <c r="B37" s="38" t="s">
        <v>104</v>
      </c>
      <c r="C37" s="39" t="s">
        <v>113</v>
      </c>
      <c r="D37" s="39">
        <v>7</v>
      </c>
      <c r="E37" s="50">
        <v>1936</v>
      </c>
      <c r="F37" s="50">
        <v>6</v>
      </c>
      <c r="G37" s="50">
        <v>63.6</v>
      </c>
      <c r="H37" s="50"/>
      <c r="I37" s="43">
        <f t="shared" si="11"/>
        <v>473.9</v>
      </c>
      <c r="J37" s="50">
        <v>473.9</v>
      </c>
      <c r="K37" s="50">
        <v>309.5</v>
      </c>
      <c r="L37" s="42">
        <f t="shared" si="2"/>
        <v>40</v>
      </c>
      <c r="M37" s="41">
        <f t="shared" si="10"/>
        <v>10</v>
      </c>
      <c r="N37" s="50">
        <v>3</v>
      </c>
      <c r="O37" s="50">
        <v>4</v>
      </c>
      <c r="P37" s="50">
        <v>3</v>
      </c>
      <c r="Q37" s="50"/>
      <c r="R37" s="50"/>
      <c r="S37" s="44">
        <v>2589.1999999999998</v>
      </c>
      <c r="T37" s="45">
        <f t="shared" si="3"/>
        <v>2225.75</v>
      </c>
      <c r="U37" s="44">
        <v>1183.6400000000001</v>
      </c>
      <c r="V37" s="44">
        <v>243.68</v>
      </c>
      <c r="W37" s="44"/>
      <c r="X37" s="44">
        <v>798.43</v>
      </c>
      <c r="Y37" s="50">
        <f>33.65*10.8</f>
        <v>363.42</v>
      </c>
      <c r="Z37" s="50"/>
      <c r="AA37" s="50"/>
      <c r="AB37" s="50"/>
      <c r="AC37" s="50"/>
      <c r="AD37" s="47">
        <f t="shared" si="9"/>
        <v>367</v>
      </c>
      <c r="AE37" s="50">
        <v>367</v>
      </c>
      <c r="AF37" s="50">
        <v>2422</v>
      </c>
      <c r="AG37" s="79">
        <f t="shared" si="5"/>
        <v>40</v>
      </c>
      <c r="AI37" s="75"/>
      <c r="AJ37" s="75"/>
      <c r="AK37" s="50"/>
    </row>
    <row r="38" spans="1:37" x14ac:dyDescent="0.25">
      <c r="A38" s="37">
        <v>33</v>
      </c>
      <c r="B38" s="38" t="s">
        <v>104</v>
      </c>
      <c r="C38" s="39" t="s">
        <v>114</v>
      </c>
      <c r="D38" s="39">
        <v>2</v>
      </c>
      <c r="E38" s="41">
        <v>1965</v>
      </c>
      <c r="F38" s="41">
        <v>6</v>
      </c>
      <c r="G38" s="48">
        <v>73.599999999999994</v>
      </c>
      <c r="H38" s="48"/>
      <c r="I38" s="43">
        <f t="shared" si="11"/>
        <v>948.5</v>
      </c>
      <c r="J38" s="48">
        <v>948.5</v>
      </c>
      <c r="K38" s="48">
        <v>600.79999999999995</v>
      </c>
      <c r="L38" s="42">
        <f t="shared" si="2"/>
        <v>96</v>
      </c>
      <c r="M38" s="41">
        <f t="shared" si="10"/>
        <v>24</v>
      </c>
      <c r="N38" s="41">
        <v>6</v>
      </c>
      <c r="O38" s="41">
        <v>18</v>
      </c>
      <c r="P38" s="41"/>
      <c r="Q38" s="41"/>
      <c r="R38" s="48"/>
      <c r="S38" s="44">
        <v>1163.2</v>
      </c>
      <c r="T38" s="45">
        <f t="shared" si="3"/>
        <v>730.73</v>
      </c>
      <c r="U38" s="49">
        <v>105</v>
      </c>
      <c r="V38" s="49">
        <v>625.73</v>
      </c>
      <c r="W38" s="49"/>
      <c r="X38" s="49"/>
      <c r="Y38" s="50">
        <f>34.6*12.5</f>
        <v>432.5</v>
      </c>
      <c r="Z38" s="50"/>
      <c r="AA38" s="50"/>
      <c r="AB38" s="50"/>
      <c r="AC38" s="50"/>
      <c r="AD38" s="47">
        <f t="shared" si="9"/>
        <v>432.3</v>
      </c>
      <c r="AE38" s="50">
        <v>432.3</v>
      </c>
      <c r="AF38" s="50">
        <v>3675</v>
      </c>
      <c r="AG38" s="79">
        <f t="shared" si="5"/>
        <v>96</v>
      </c>
      <c r="AI38" s="75">
        <v>1</v>
      </c>
      <c r="AJ38" s="77">
        <f t="shared" ref="AJ38:AJ39" si="13">T38</f>
        <v>730.73</v>
      </c>
      <c r="AK38" s="50">
        <f t="shared" ref="AK38:AK39" si="14">AG38</f>
        <v>96</v>
      </c>
    </row>
    <row r="39" spans="1:37" x14ac:dyDescent="0.25">
      <c r="A39" s="37">
        <v>34</v>
      </c>
      <c r="B39" s="38" t="s">
        <v>104</v>
      </c>
      <c r="C39" s="39" t="s">
        <v>115</v>
      </c>
      <c r="D39" s="39">
        <v>4</v>
      </c>
      <c r="E39" s="41">
        <v>1964</v>
      </c>
      <c r="F39" s="41">
        <v>6</v>
      </c>
      <c r="G39" s="48">
        <v>80.2</v>
      </c>
      <c r="H39" s="48"/>
      <c r="I39" s="48"/>
      <c r="J39" s="48">
        <v>936.8</v>
      </c>
      <c r="K39" s="48">
        <v>580.1</v>
      </c>
      <c r="L39" s="42">
        <f t="shared" si="2"/>
        <v>96</v>
      </c>
      <c r="M39" s="41">
        <f t="shared" si="10"/>
        <v>24</v>
      </c>
      <c r="N39" s="41">
        <v>6</v>
      </c>
      <c r="O39" s="41">
        <v>18</v>
      </c>
      <c r="P39" s="41"/>
      <c r="Q39" s="41"/>
      <c r="R39" s="48"/>
      <c r="S39" s="44">
        <v>2875.6</v>
      </c>
      <c r="T39" s="45">
        <f t="shared" si="3"/>
        <v>2453.7200000000003</v>
      </c>
      <c r="U39" s="49">
        <v>698.37</v>
      </c>
      <c r="V39" s="49">
        <v>372.35</v>
      </c>
      <c r="W39" s="49"/>
      <c r="X39" s="49">
        <v>1383</v>
      </c>
      <c r="Y39" s="50">
        <f>34.3*12.3</f>
        <v>421.89</v>
      </c>
      <c r="Z39" s="50"/>
      <c r="AA39" s="50"/>
      <c r="AB39" s="50"/>
      <c r="AC39" s="50"/>
      <c r="AD39" s="47">
        <f t="shared" si="9"/>
        <v>421.9</v>
      </c>
      <c r="AE39" s="50">
        <v>421.9</v>
      </c>
      <c r="AF39" s="50">
        <v>3523</v>
      </c>
      <c r="AG39" s="79">
        <f t="shared" si="5"/>
        <v>96</v>
      </c>
      <c r="AI39" s="75">
        <v>1</v>
      </c>
      <c r="AJ39" s="77">
        <f t="shared" si="13"/>
        <v>2453.7200000000003</v>
      </c>
      <c r="AK39" s="50">
        <f t="shared" si="14"/>
        <v>96</v>
      </c>
    </row>
    <row r="40" spans="1:37" x14ac:dyDescent="0.25">
      <c r="A40" s="37">
        <v>35</v>
      </c>
      <c r="B40" s="38" t="s">
        <v>104</v>
      </c>
      <c r="C40" s="39" t="s">
        <v>116</v>
      </c>
      <c r="D40" s="39">
        <v>1</v>
      </c>
      <c r="E40" s="41">
        <v>1978</v>
      </c>
      <c r="F40" s="41">
        <v>6</v>
      </c>
      <c r="G40" s="48">
        <v>86.76</v>
      </c>
      <c r="H40" s="48"/>
      <c r="I40" s="48"/>
      <c r="J40" s="48">
        <v>846.8</v>
      </c>
      <c r="K40" s="48">
        <v>494.9</v>
      </c>
      <c r="L40" s="42">
        <f t="shared" si="2"/>
        <v>72</v>
      </c>
      <c r="M40" s="41">
        <f t="shared" si="10"/>
        <v>18</v>
      </c>
      <c r="N40" s="41">
        <v>2</v>
      </c>
      <c r="O40" s="41">
        <v>14</v>
      </c>
      <c r="P40" s="41">
        <v>2</v>
      </c>
      <c r="Q40" s="41"/>
      <c r="R40" s="48"/>
      <c r="S40" s="44">
        <v>6420</v>
      </c>
      <c r="T40" s="45">
        <f t="shared" si="3"/>
        <v>5806.2</v>
      </c>
      <c r="U40" s="49"/>
      <c r="V40" s="49"/>
      <c r="W40" s="49"/>
      <c r="X40" s="57">
        <v>5806.2</v>
      </c>
      <c r="Y40" s="50">
        <f>49.5*12.4</f>
        <v>613.80000000000007</v>
      </c>
      <c r="Z40" s="50"/>
      <c r="AA40" s="50"/>
      <c r="AB40" s="50"/>
      <c r="AC40" s="50"/>
      <c r="AD40" s="47">
        <f t="shared" si="9"/>
        <v>613.79999999999995</v>
      </c>
      <c r="AE40" s="50">
        <v>613.79999999999995</v>
      </c>
      <c r="AF40" s="50">
        <v>3376</v>
      </c>
      <c r="AG40" s="79">
        <f t="shared" si="5"/>
        <v>72</v>
      </c>
      <c r="AI40" s="75"/>
      <c r="AJ40" s="75"/>
      <c r="AK40" s="50"/>
    </row>
    <row r="41" spans="1:37" x14ac:dyDescent="0.25">
      <c r="A41" s="37">
        <v>36</v>
      </c>
      <c r="B41" s="38" t="s">
        <v>104</v>
      </c>
      <c r="C41" s="39" t="s">
        <v>117</v>
      </c>
      <c r="D41" s="39">
        <v>12</v>
      </c>
      <c r="E41" s="41">
        <v>1977</v>
      </c>
      <c r="F41" s="41">
        <v>6</v>
      </c>
      <c r="G41" s="48">
        <v>141.6</v>
      </c>
      <c r="H41" s="48"/>
      <c r="I41" s="48"/>
      <c r="J41" s="48">
        <v>847.3</v>
      </c>
      <c r="K41" s="48">
        <v>495.4</v>
      </c>
      <c r="L41" s="42">
        <f t="shared" si="2"/>
        <v>72</v>
      </c>
      <c r="M41" s="41">
        <f t="shared" si="10"/>
        <v>18</v>
      </c>
      <c r="N41" s="41">
        <v>2</v>
      </c>
      <c r="O41" s="41">
        <v>14</v>
      </c>
      <c r="P41" s="41">
        <v>2</v>
      </c>
      <c r="Q41" s="41"/>
      <c r="R41" s="48"/>
      <c r="S41" s="44">
        <v>2324</v>
      </c>
      <c r="T41" s="45">
        <f t="shared" si="3"/>
        <v>1710.2</v>
      </c>
      <c r="U41" s="49"/>
      <c r="V41" s="49"/>
      <c r="W41" s="49"/>
      <c r="X41" s="57">
        <v>1710.2</v>
      </c>
      <c r="Y41" s="50">
        <f>49.5*12.4</f>
        <v>613.80000000000007</v>
      </c>
      <c r="Z41" s="50"/>
      <c r="AA41" s="50"/>
      <c r="AB41" s="50"/>
      <c r="AC41" s="50"/>
      <c r="AD41" s="47">
        <f t="shared" si="9"/>
        <v>613.79999999999995</v>
      </c>
      <c r="AE41" s="50">
        <v>613.79999999999995</v>
      </c>
      <c r="AF41" s="50">
        <v>3376</v>
      </c>
      <c r="AG41" s="79">
        <f t="shared" si="5"/>
        <v>72</v>
      </c>
      <c r="AI41" s="75"/>
      <c r="AJ41" s="75"/>
      <c r="AK41" s="50"/>
    </row>
    <row r="42" spans="1:37" x14ac:dyDescent="0.25">
      <c r="A42" s="37">
        <v>37</v>
      </c>
      <c r="B42" s="38" t="s">
        <v>104</v>
      </c>
      <c r="C42" s="39" t="s">
        <v>117</v>
      </c>
      <c r="D42" s="39">
        <v>14</v>
      </c>
      <c r="E42" s="41">
        <v>1977</v>
      </c>
      <c r="F42" s="41">
        <v>6</v>
      </c>
      <c r="G42" s="48">
        <v>141.6</v>
      </c>
      <c r="H42" s="48"/>
      <c r="I42" s="48"/>
      <c r="J42" s="48">
        <v>847.3</v>
      </c>
      <c r="K42" s="48">
        <v>495.4</v>
      </c>
      <c r="L42" s="42">
        <f t="shared" si="2"/>
        <v>72</v>
      </c>
      <c r="M42" s="41">
        <f t="shared" si="10"/>
        <v>18</v>
      </c>
      <c r="N42" s="41">
        <v>2</v>
      </c>
      <c r="O42" s="41">
        <v>14</v>
      </c>
      <c r="P42" s="41">
        <v>2</v>
      </c>
      <c r="Q42" s="41"/>
      <c r="R42" s="48"/>
      <c r="S42" s="44">
        <v>2324</v>
      </c>
      <c r="T42" s="45">
        <f t="shared" si="3"/>
        <v>1710.2</v>
      </c>
      <c r="U42" s="49"/>
      <c r="V42" s="49"/>
      <c r="W42" s="49"/>
      <c r="X42" s="57">
        <v>1710.2</v>
      </c>
      <c r="Y42" s="50">
        <f>49.5*12.4</f>
        <v>613.80000000000007</v>
      </c>
      <c r="Z42" s="50"/>
      <c r="AA42" s="50"/>
      <c r="AB42" s="50"/>
      <c r="AC42" s="50"/>
      <c r="AD42" s="47">
        <f t="shared" si="9"/>
        <v>613.79999999999995</v>
      </c>
      <c r="AE42" s="50">
        <v>613.79999999999995</v>
      </c>
      <c r="AF42" s="50">
        <v>3376</v>
      </c>
      <c r="AG42" s="79">
        <f t="shared" si="5"/>
        <v>72</v>
      </c>
      <c r="AI42" s="75"/>
      <c r="AJ42" s="75"/>
      <c r="AK42" s="50"/>
    </row>
    <row r="43" spans="1:37" x14ac:dyDescent="0.25">
      <c r="A43" s="37">
        <v>38</v>
      </c>
      <c r="B43" s="38" t="s">
        <v>104</v>
      </c>
      <c r="C43" s="39" t="s">
        <v>117</v>
      </c>
      <c r="D43" s="39">
        <v>20</v>
      </c>
      <c r="E43" s="41">
        <v>1977</v>
      </c>
      <c r="F43" s="41">
        <v>6</v>
      </c>
      <c r="G43" s="48">
        <v>141.6</v>
      </c>
      <c r="H43" s="48"/>
      <c r="I43" s="48"/>
      <c r="J43" s="48">
        <v>614</v>
      </c>
      <c r="K43" s="48">
        <v>502.6</v>
      </c>
      <c r="L43" s="42">
        <f t="shared" si="2"/>
        <v>72</v>
      </c>
      <c r="M43" s="41">
        <f t="shared" si="10"/>
        <v>18</v>
      </c>
      <c r="N43" s="41">
        <v>2</v>
      </c>
      <c r="O43" s="41">
        <v>14</v>
      </c>
      <c r="P43" s="41">
        <v>2</v>
      </c>
      <c r="Q43" s="41"/>
      <c r="R43" s="48"/>
      <c r="S43" s="44">
        <v>2324</v>
      </c>
      <c r="T43" s="45">
        <f t="shared" si="3"/>
        <v>1710.2</v>
      </c>
      <c r="U43" s="49"/>
      <c r="V43" s="49"/>
      <c r="W43" s="49"/>
      <c r="X43" s="57">
        <v>1710.2</v>
      </c>
      <c r="Y43" s="50"/>
      <c r="Z43" s="50"/>
      <c r="AA43" s="50"/>
      <c r="AB43" s="50"/>
      <c r="AC43" s="50"/>
      <c r="AD43" s="47">
        <f t="shared" si="9"/>
        <v>613.79999999999995</v>
      </c>
      <c r="AE43" s="50">
        <v>613.79999999999995</v>
      </c>
      <c r="AF43" s="50">
        <v>3376</v>
      </c>
      <c r="AG43" s="79">
        <f t="shared" si="5"/>
        <v>72</v>
      </c>
      <c r="AI43" s="75"/>
      <c r="AJ43" s="75"/>
      <c r="AK43" s="50"/>
    </row>
    <row r="44" spans="1:37" x14ac:dyDescent="0.25">
      <c r="A44" s="37">
        <v>39</v>
      </c>
      <c r="B44" s="38" t="s">
        <v>104</v>
      </c>
      <c r="C44" s="39" t="s">
        <v>117</v>
      </c>
      <c r="D44" s="39">
        <v>22</v>
      </c>
      <c r="E44" s="41">
        <v>1986</v>
      </c>
      <c r="F44" s="41">
        <v>4</v>
      </c>
      <c r="G44" s="48">
        <v>46.4</v>
      </c>
      <c r="H44" s="48"/>
      <c r="I44" s="48"/>
      <c r="J44" s="48">
        <v>332.3</v>
      </c>
      <c r="K44" s="48">
        <v>196.3</v>
      </c>
      <c r="L44" s="42">
        <f t="shared" si="2"/>
        <v>16</v>
      </c>
      <c r="M44" s="41">
        <f t="shared" si="10"/>
        <v>4</v>
      </c>
      <c r="N44" s="41"/>
      <c r="O44" s="41"/>
      <c r="P44" s="41">
        <v>4</v>
      </c>
      <c r="Q44" s="41"/>
      <c r="R44" s="48"/>
      <c r="S44" s="44">
        <v>1480</v>
      </c>
      <c r="T44" s="45">
        <f t="shared" si="3"/>
        <v>1259.8</v>
      </c>
      <c r="U44" s="49"/>
      <c r="V44" s="49"/>
      <c r="W44" s="49"/>
      <c r="X44" s="57">
        <v>1259.8</v>
      </c>
      <c r="Y44" s="50">
        <f>24.2*9.1</f>
        <v>220.22</v>
      </c>
      <c r="Z44" s="50"/>
      <c r="AA44" s="50"/>
      <c r="AB44" s="50"/>
      <c r="AC44" s="50"/>
      <c r="AD44" s="47">
        <f t="shared" si="9"/>
        <v>220.2</v>
      </c>
      <c r="AE44" s="50">
        <v>220.2</v>
      </c>
      <c r="AF44" s="50">
        <v>1189</v>
      </c>
      <c r="AG44" s="79">
        <f t="shared" si="5"/>
        <v>16</v>
      </c>
      <c r="AI44" s="75"/>
      <c r="AJ44" s="75"/>
      <c r="AK44" s="50"/>
    </row>
    <row r="45" spans="1:37" x14ac:dyDescent="0.25">
      <c r="A45" s="37">
        <v>40</v>
      </c>
      <c r="B45" s="38" t="s">
        <v>104</v>
      </c>
      <c r="C45" s="39" t="s">
        <v>117</v>
      </c>
      <c r="D45" s="39">
        <v>24</v>
      </c>
      <c r="E45" s="41">
        <v>1986</v>
      </c>
      <c r="F45" s="41">
        <v>4</v>
      </c>
      <c r="G45" s="48">
        <v>46</v>
      </c>
      <c r="H45" s="48"/>
      <c r="I45" s="48"/>
      <c r="J45" s="48">
        <v>335.5</v>
      </c>
      <c r="K45" s="48">
        <v>193.2</v>
      </c>
      <c r="L45" s="42">
        <f t="shared" si="2"/>
        <v>16</v>
      </c>
      <c r="M45" s="41">
        <f t="shared" si="10"/>
        <v>4</v>
      </c>
      <c r="N45" s="41"/>
      <c r="O45" s="41"/>
      <c r="P45" s="41">
        <v>4</v>
      </c>
      <c r="Q45" s="41"/>
      <c r="R45" s="48"/>
      <c r="S45" s="44">
        <v>1540</v>
      </c>
      <c r="T45" s="45">
        <f t="shared" si="3"/>
        <v>1318.9</v>
      </c>
      <c r="U45" s="49"/>
      <c r="V45" s="49"/>
      <c r="W45" s="49"/>
      <c r="X45" s="57">
        <v>1318.9</v>
      </c>
      <c r="Y45" s="50">
        <f>24.3*9.1</f>
        <v>221.13</v>
      </c>
      <c r="Z45" s="50"/>
      <c r="AA45" s="50"/>
      <c r="AB45" s="50"/>
      <c r="AC45" s="50"/>
      <c r="AD45" s="47">
        <f t="shared" si="9"/>
        <v>221</v>
      </c>
      <c r="AE45" s="50">
        <v>221</v>
      </c>
      <c r="AF45" s="50">
        <v>1182</v>
      </c>
      <c r="AG45" s="79">
        <f t="shared" si="5"/>
        <v>16</v>
      </c>
      <c r="AI45" s="75"/>
      <c r="AJ45" s="75"/>
      <c r="AK45" s="50"/>
    </row>
    <row r="46" spans="1:37" x14ac:dyDescent="0.25">
      <c r="A46" s="37">
        <v>41</v>
      </c>
      <c r="B46" s="38" t="s">
        <v>104</v>
      </c>
      <c r="C46" s="39" t="s">
        <v>117</v>
      </c>
      <c r="D46" s="39">
        <v>26</v>
      </c>
      <c r="E46" s="41">
        <v>1986</v>
      </c>
      <c r="F46" s="41">
        <v>4</v>
      </c>
      <c r="G46" s="48">
        <v>37.5</v>
      </c>
      <c r="H46" s="48"/>
      <c r="I46" s="48"/>
      <c r="J46" s="48">
        <v>319.7</v>
      </c>
      <c r="K46" s="48">
        <v>169.7</v>
      </c>
      <c r="L46" s="42">
        <f t="shared" si="2"/>
        <v>16</v>
      </c>
      <c r="M46" s="41">
        <f t="shared" si="10"/>
        <v>4</v>
      </c>
      <c r="N46" s="41"/>
      <c r="O46" s="41"/>
      <c r="P46" s="41">
        <v>4</v>
      </c>
      <c r="Q46" s="41"/>
      <c r="R46" s="48"/>
      <c r="S46" s="44">
        <v>1280</v>
      </c>
      <c r="T46" s="45">
        <f t="shared" si="3"/>
        <v>1058</v>
      </c>
      <c r="U46" s="49"/>
      <c r="V46" s="49"/>
      <c r="W46" s="49"/>
      <c r="X46" s="57">
        <v>1058</v>
      </c>
      <c r="Y46" s="50">
        <f>24.4*9.1</f>
        <v>222.04</v>
      </c>
      <c r="Z46" s="50"/>
      <c r="AA46" s="50"/>
      <c r="AB46" s="50"/>
      <c r="AC46" s="50"/>
      <c r="AD46" s="47">
        <f t="shared" si="9"/>
        <v>222</v>
      </c>
      <c r="AE46" s="50">
        <v>222</v>
      </c>
      <c r="AF46" s="50">
        <v>1187</v>
      </c>
      <c r="AG46" s="79">
        <f t="shared" si="5"/>
        <v>16</v>
      </c>
      <c r="AI46" s="75"/>
      <c r="AJ46" s="75"/>
      <c r="AK46" s="50"/>
    </row>
    <row r="47" spans="1:37" x14ac:dyDescent="0.25">
      <c r="A47" s="37">
        <v>42</v>
      </c>
      <c r="B47" s="38" t="s">
        <v>104</v>
      </c>
      <c r="C47" s="39" t="s">
        <v>117</v>
      </c>
      <c r="D47" s="39">
        <v>48</v>
      </c>
      <c r="E47" s="41">
        <v>1989</v>
      </c>
      <c r="F47" s="41">
        <v>4</v>
      </c>
      <c r="G47" s="48">
        <v>77.599999999999994</v>
      </c>
      <c r="H47" s="48"/>
      <c r="I47" s="48"/>
      <c r="J47" s="48">
        <v>614</v>
      </c>
      <c r="K47" s="48">
        <v>502.6</v>
      </c>
      <c r="L47" s="42">
        <f t="shared" si="2"/>
        <v>72</v>
      </c>
      <c r="M47" s="41">
        <f t="shared" si="10"/>
        <v>18</v>
      </c>
      <c r="N47" s="41">
        <v>2</v>
      </c>
      <c r="O47" s="41">
        <v>14</v>
      </c>
      <c r="P47" s="41">
        <v>2</v>
      </c>
      <c r="Q47" s="41"/>
      <c r="R47" s="41"/>
      <c r="S47" s="44">
        <v>2589.1999999999998</v>
      </c>
      <c r="T47" s="45">
        <f t="shared" si="3"/>
        <v>2353.5</v>
      </c>
      <c r="U47" s="49"/>
      <c r="V47" s="49"/>
      <c r="W47" s="49"/>
      <c r="X47" s="57">
        <v>2353.5</v>
      </c>
      <c r="Y47" s="50">
        <f>24.55*9.6</f>
        <v>235.68</v>
      </c>
      <c r="Z47" s="50"/>
      <c r="AA47" s="50"/>
      <c r="AB47" s="50"/>
      <c r="AC47" s="50"/>
      <c r="AD47" s="47">
        <f t="shared" si="9"/>
        <v>223.4</v>
      </c>
      <c r="AE47" s="50">
        <v>223.4</v>
      </c>
      <c r="AF47" s="50">
        <v>1195</v>
      </c>
      <c r="AG47" s="79">
        <f t="shared" si="5"/>
        <v>72</v>
      </c>
      <c r="AI47" s="75"/>
      <c r="AJ47" s="75"/>
      <c r="AK47" s="50"/>
    </row>
    <row r="48" spans="1:37" x14ac:dyDescent="0.25">
      <c r="A48" s="37">
        <v>43</v>
      </c>
      <c r="B48" s="38" t="s">
        <v>104</v>
      </c>
      <c r="C48" s="39" t="s">
        <v>117</v>
      </c>
      <c r="D48" s="39">
        <v>62</v>
      </c>
      <c r="E48" s="41">
        <v>1975</v>
      </c>
      <c r="F48" s="41">
        <v>12</v>
      </c>
      <c r="G48" s="48">
        <v>125.7</v>
      </c>
      <c r="H48" s="48"/>
      <c r="I48" s="48"/>
      <c r="J48" s="48">
        <v>878.6</v>
      </c>
      <c r="K48" s="48">
        <v>502.6</v>
      </c>
      <c r="L48" s="42">
        <f t="shared" si="2"/>
        <v>72</v>
      </c>
      <c r="M48" s="41">
        <f t="shared" si="10"/>
        <v>18</v>
      </c>
      <c r="N48" s="41">
        <v>2</v>
      </c>
      <c r="O48" s="41">
        <v>14</v>
      </c>
      <c r="P48" s="41">
        <v>2</v>
      </c>
      <c r="Q48" s="41"/>
      <c r="R48" s="48"/>
      <c r="S48" s="44">
        <v>5073</v>
      </c>
      <c r="T48" s="45">
        <f t="shared" si="3"/>
        <v>4453</v>
      </c>
      <c r="U48" s="49"/>
      <c r="V48" s="49"/>
      <c r="W48" s="49"/>
      <c r="X48" s="57">
        <v>4453</v>
      </c>
      <c r="Y48" s="50">
        <f>49.8*12.45</f>
        <v>620.00999999999988</v>
      </c>
      <c r="Z48" s="50"/>
      <c r="AA48" s="50"/>
      <c r="AB48" s="50"/>
      <c r="AC48" s="50"/>
      <c r="AD48" s="47">
        <f t="shared" si="9"/>
        <v>620</v>
      </c>
      <c r="AE48" s="50">
        <v>620</v>
      </c>
      <c r="AF48" s="50">
        <v>3348</v>
      </c>
      <c r="AG48" s="79">
        <f t="shared" si="5"/>
        <v>72</v>
      </c>
      <c r="AI48" s="75"/>
      <c r="AJ48" s="75"/>
      <c r="AK48" s="50"/>
    </row>
    <row r="49" spans="1:37" x14ac:dyDescent="0.25">
      <c r="A49" s="37">
        <v>44</v>
      </c>
      <c r="B49" s="38" t="s">
        <v>104</v>
      </c>
      <c r="C49" s="39" t="s">
        <v>117</v>
      </c>
      <c r="D49" s="39">
        <v>64</v>
      </c>
      <c r="E49" s="41">
        <v>1977</v>
      </c>
      <c r="F49" s="41">
        <v>9</v>
      </c>
      <c r="G49" s="48">
        <v>124.5</v>
      </c>
      <c r="H49" s="48"/>
      <c r="I49" s="48"/>
      <c r="J49" s="48">
        <v>859.6</v>
      </c>
      <c r="K49" s="48">
        <v>500.1</v>
      </c>
      <c r="L49" s="42">
        <f t="shared" si="2"/>
        <v>72</v>
      </c>
      <c r="M49" s="41">
        <f t="shared" si="10"/>
        <v>18</v>
      </c>
      <c r="N49" s="41">
        <v>2</v>
      </c>
      <c r="O49" s="41">
        <v>14</v>
      </c>
      <c r="P49" s="41">
        <v>2</v>
      </c>
      <c r="Q49" s="41"/>
      <c r="R49" s="48"/>
      <c r="S49" s="44">
        <v>3797.2</v>
      </c>
      <c r="T49" s="45">
        <f t="shared" si="3"/>
        <v>3169.8</v>
      </c>
      <c r="U49" s="49"/>
      <c r="V49" s="49"/>
      <c r="W49" s="49"/>
      <c r="X49" s="57">
        <v>3169.8</v>
      </c>
      <c r="Y49" s="50">
        <f>50.6*12.4</f>
        <v>627.44000000000005</v>
      </c>
      <c r="Z49" s="50"/>
      <c r="AA49" s="50"/>
      <c r="AB49" s="50"/>
      <c r="AC49" s="50"/>
      <c r="AD49" s="47">
        <f t="shared" si="9"/>
        <v>627.4</v>
      </c>
      <c r="AE49" s="50">
        <v>627.4</v>
      </c>
      <c r="AF49" s="50">
        <v>3388</v>
      </c>
      <c r="AG49" s="79">
        <f t="shared" si="5"/>
        <v>72</v>
      </c>
      <c r="AI49" s="75"/>
      <c r="AJ49" s="75"/>
      <c r="AK49" s="50"/>
    </row>
    <row r="50" spans="1:37" x14ac:dyDescent="0.25">
      <c r="A50" s="37">
        <v>45</v>
      </c>
      <c r="B50" s="38" t="s">
        <v>104</v>
      </c>
      <c r="C50" s="39" t="s">
        <v>117</v>
      </c>
      <c r="D50" s="39">
        <v>72</v>
      </c>
      <c r="E50" s="41">
        <v>1977</v>
      </c>
      <c r="F50" s="41">
        <v>9</v>
      </c>
      <c r="G50" s="48">
        <v>141.6</v>
      </c>
      <c r="H50" s="48"/>
      <c r="I50" s="48"/>
      <c r="J50" s="48">
        <v>847.3</v>
      </c>
      <c r="K50" s="48">
        <v>495.4</v>
      </c>
      <c r="L50" s="42">
        <f t="shared" si="2"/>
        <v>72</v>
      </c>
      <c r="M50" s="41">
        <f t="shared" si="10"/>
        <v>18</v>
      </c>
      <c r="N50" s="41">
        <v>2</v>
      </c>
      <c r="O50" s="41">
        <v>14</v>
      </c>
      <c r="P50" s="41">
        <v>2</v>
      </c>
      <c r="Q50" s="41"/>
      <c r="R50" s="48"/>
      <c r="S50" s="44">
        <v>9134</v>
      </c>
      <c r="T50" s="45">
        <f t="shared" si="3"/>
        <v>8520.2000000000007</v>
      </c>
      <c r="U50" s="49"/>
      <c r="V50" s="49"/>
      <c r="W50" s="49"/>
      <c r="X50" s="57">
        <v>8520.2000000000007</v>
      </c>
      <c r="Y50" s="50">
        <f>49.5*12.4</f>
        <v>613.80000000000007</v>
      </c>
      <c r="Z50" s="50"/>
      <c r="AA50" s="50"/>
      <c r="AB50" s="50"/>
      <c r="AC50" s="50"/>
      <c r="AD50" s="47">
        <f t="shared" si="9"/>
        <v>613.79999999999995</v>
      </c>
      <c r="AE50" s="50">
        <v>613.79999999999995</v>
      </c>
      <c r="AF50" s="50">
        <v>3376</v>
      </c>
      <c r="AG50" s="79">
        <f t="shared" si="5"/>
        <v>72</v>
      </c>
      <c r="AI50" s="75"/>
      <c r="AJ50" s="75"/>
      <c r="AK50" s="50"/>
    </row>
    <row r="51" spans="1:37" x14ac:dyDescent="0.25">
      <c r="A51" s="37">
        <v>46</v>
      </c>
      <c r="B51" s="38" t="s">
        <v>104</v>
      </c>
      <c r="C51" s="39" t="s">
        <v>118</v>
      </c>
      <c r="D51" s="39">
        <v>28</v>
      </c>
      <c r="E51" s="41">
        <v>1990</v>
      </c>
      <c r="F51" s="41">
        <v>6</v>
      </c>
      <c r="G51" s="48">
        <v>62</v>
      </c>
      <c r="H51" s="48"/>
      <c r="I51" s="48"/>
      <c r="J51" s="48">
        <v>874.1</v>
      </c>
      <c r="K51" s="48">
        <v>503.2</v>
      </c>
      <c r="L51" s="42">
        <f t="shared" si="2"/>
        <v>72</v>
      </c>
      <c r="M51" s="41">
        <f t="shared" si="10"/>
        <v>18</v>
      </c>
      <c r="N51" s="41">
        <v>2</v>
      </c>
      <c r="O51" s="41">
        <v>14</v>
      </c>
      <c r="P51" s="41">
        <v>2</v>
      </c>
      <c r="Q51" s="41"/>
      <c r="R51" s="48"/>
      <c r="S51" s="44">
        <v>13915</v>
      </c>
      <c r="T51" s="45">
        <f t="shared" si="3"/>
        <v>13283.8</v>
      </c>
      <c r="U51" s="49"/>
      <c r="V51" s="49"/>
      <c r="W51" s="49"/>
      <c r="X51" s="57">
        <v>13283.8</v>
      </c>
      <c r="Y51" s="50">
        <f>49.7*12.7</f>
        <v>631.19000000000005</v>
      </c>
      <c r="Z51" s="50"/>
      <c r="AA51" s="50"/>
      <c r="AB51" s="50"/>
      <c r="AC51" s="50"/>
      <c r="AD51" s="47">
        <f t="shared" si="9"/>
        <v>618.79999999999995</v>
      </c>
      <c r="AE51" s="50">
        <v>618.79999999999995</v>
      </c>
      <c r="AF51" s="50">
        <v>3795</v>
      </c>
      <c r="AG51" s="79">
        <f t="shared" si="5"/>
        <v>72</v>
      </c>
      <c r="AI51" s="75"/>
      <c r="AJ51" s="75"/>
      <c r="AK51" s="50"/>
    </row>
    <row r="52" spans="1:37" x14ac:dyDescent="0.25">
      <c r="A52" s="37">
        <v>47</v>
      </c>
      <c r="B52" s="38" t="s">
        <v>104</v>
      </c>
      <c r="C52" s="39" t="s">
        <v>119</v>
      </c>
      <c r="D52" s="39">
        <v>30</v>
      </c>
      <c r="E52" s="41">
        <v>1990</v>
      </c>
      <c r="F52" s="41">
        <v>6</v>
      </c>
      <c r="G52" s="48">
        <v>78.400000000000006</v>
      </c>
      <c r="H52" s="48"/>
      <c r="I52" s="48"/>
      <c r="J52" s="48">
        <v>826.6</v>
      </c>
      <c r="K52" s="48">
        <v>494.3</v>
      </c>
      <c r="L52" s="42">
        <f t="shared" si="2"/>
        <v>72</v>
      </c>
      <c r="M52" s="41">
        <f t="shared" si="10"/>
        <v>18</v>
      </c>
      <c r="N52" s="41">
        <v>2</v>
      </c>
      <c r="O52" s="41">
        <v>14</v>
      </c>
      <c r="P52" s="41">
        <v>2</v>
      </c>
      <c r="Q52" s="41"/>
      <c r="R52" s="48"/>
      <c r="S52" s="44">
        <v>14042</v>
      </c>
      <c r="T52" s="45">
        <f t="shared" si="3"/>
        <v>13423.2</v>
      </c>
      <c r="U52" s="49"/>
      <c r="V52" s="49"/>
      <c r="W52" s="49"/>
      <c r="X52" s="57">
        <v>13423.2</v>
      </c>
      <c r="Y52" s="50">
        <f>49.7*12.45</f>
        <v>618.76499999999999</v>
      </c>
      <c r="Z52" s="50"/>
      <c r="AA52" s="50"/>
      <c r="AB52" s="50"/>
      <c r="AC52" s="50"/>
      <c r="AD52" s="47">
        <f t="shared" si="9"/>
        <v>631.20000000000005</v>
      </c>
      <c r="AE52" s="50">
        <v>631.20000000000005</v>
      </c>
      <c r="AF52" s="50">
        <v>3780</v>
      </c>
      <c r="AG52" s="79">
        <f t="shared" si="5"/>
        <v>72</v>
      </c>
      <c r="AI52" s="75"/>
      <c r="AJ52" s="75"/>
      <c r="AK52" s="50"/>
    </row>
    <row r="53" spans="1:37" x14ac:dyDescent="0.25">
      <c r="A53" s="37">
        <v>48</v>
      </c>
      <c r="B53" s="38"/>
      <c r="C53" s="39" t="s">
        <v>120</v>
      </c>
      <c r="D53" s="39">
        <v>14</v>
      </c>
      <c r="E53" s="41">
        <v>1986</v>
      </c>
      <c r="F53" s="41">
        <v>6</v>
      </c>
      <c r="G53" s="48">
        <v>27</v>
      </c>
      <c r="H53" s="48"/>
      <c r="I53" s="48"/>
      <c r="J53" s="48">
        <v>733.4</v>
      </c>
      <c r="K53" s="48">
        <v>452.6</v>
      </c>
      <c r="L53" s="42">
        <f t="shared" si="2"/>
        <v>64</v>
      </c>
      <c r="M53" s="41">
        <f t="shared" si="10"/>
        <v>16</v>
      </c>
      <c r="N53" s="41">
        <v>4</v>
      </c>
      <c r="O53" s="41">
        <v>10</v>
      </c>
      <c r="P53" s="41">
        <v>2</v>
      </c>
      <c r="Q53" s="41"/>
      <c r="R53" s="41"/>
      <c r="S53" s="44">
        <v>2458</v>
      </c>
      <c r="T53" s="45">
        <f t="shared" si="3"/>
        <v>1862</v>
      </c>
      <c r="U53" s="49"/>
      <c r="V53" s="49"/>
      <c r="W53" s="49">
        <v>1862</v>
      </c>
      <c r="X53" s="57"/>
      <c r="Y53" s="50">
        <f>45.85*13</f>
        <v>596.05000000000007</v>
      </c>
      <c r="Z53" s="50">
        <v>45.85</v>
      </c>
      <c r="AA53" s="50">
        <v>13</v>
      </c>
      <c r="AB53" s="50">
        <v>5.5</v>
      </c>
      <c r="AC53" s="50">
        <v>2.6</v>
      </c>
      <c r="AD53" s="47">
        <f t="shared" si="9"/>
        <v>596.1</v>
      </c>
      <c r="AE53" s="50">
        <v>596.1</v>
      </c>
      <c r="AF53" s="50">
        <v>3279</v>
      </c>
      <c r="AG53" s="79">
        <f t="shared" si="5"/>
        <v>64</v>
      </c>
      <c r="AI53" s="75"/>
      <c r="AJ53" s="75"/>
      <c r="AK53" s="50"/>
    </row>
    <row r="54" spans="1:37" x14ac:dyDescent="0.25">
      <c r="A54" s="37">
        <v>49</v>
      </c>
      <c r="B54" s="38"/>
      <c r="C54" s="39" t="s">
        <v>121</v>
      </c>
      <c r="D54" s="39">
        <v>15</v>
      </c>
      <c r="E54" s="41">
        <v>1970</v>
      </c>
      <c r="F54" s="41">
        <v>6</v>
      </c>
      <c r="G54" s="48">
        <v>27</v>
      </c>
      <c r="H54" s="52">
        <v>92.6</v>
      </c>
      <c r="I54" s="52"/>
      <c r="J54" s="48">
        <v>795</v>
      </c>
      <c r="K54" s="48">
        <v>468</v>
      </c>
      <c r="L54" s="42">
        <f t="shared" si="2"/>
        <v>64</v>
      </c>
      <c r="M54" s="41">
        <f t="shared" si="10"/>
        <v>16</v>
      </c>
      <c r="N54" s="41">
        <v>4</v>
      </c>
      <c r="O54" s="41">
        <v>10</v>
      </c>
      <c r="P54" s="41">
        <v>2</v>
      </c>
      <c r="Q54" s="41"/>
      <c r="R54" s="41"/>
      <c r="S54" s="44">
        <v>2458</v>
      </c>
      <c r="T54" s="45">
        <f t="shared" si="3"/>
        <v>1862</v>
      </c>
      <c r="U54" s="49"/>
      <c r="V54" s="49"/>
      <c r="W54" s="49">
        <v>1862</v>
      </c>
      <c r="X54" s="49"/>
      <c r="Y54" s="50">
        <f>45.85*13</f>
        <v>596.05000000000007</v>
      </c>
      <c r="Z54" s="50">
        <v>45.85</v>
      </c>
      <c r="AA54" s="50">
        <v>13</v>
      </c>
      <c r="AB54" s="50">
        <v>5.5</v>
      </c>
      <c r="AC54" s="50">
        <v>2.6</v>
      </c>
      <c r="AD54" s="47">
        <f t="shared" si="9"/>
        <v>596.1</v>
      </c>
      <c r="AE54" s="50">
        <v>596.1</v>
      </c>
      <c r="AF54" s="50">
        <v>3279</v>
      </c>
      <c r="AG54" s="79">
        <f t="shared" si="5"/>
        <v>64</v>
      </c>
      <c r="AI54" s="75"/>
      <c r="AJ54" s="75"/>
      <c r="AK54" s="50"/>
    </row>
    <row r="55" spans="1:37" x14ac:dyDescent="0.25">
      <c r="A55" s="37">
        <v>50</v>
      </c>
      <c r="B55" s="38" t="s">
        <v>104</v>
      </c>
      <c r="C55" s="39" t="s">
        <v>122</v>
      </c>
      <c r="D55" s="51" t="s">
        <v>123</v>
      </c>
      <c r="E55" s="41">
        <v>1984</v>
      </c>
      <c r="F55" s="41">
        <v>9</v>
      </c>
      <c r="G55" s="48">
        <v>84</v>
      </c>
      <c r="H55" s="48"/>
      <c r="I55" s="48"/>
      <c r="J55" s="48">
        <v>846</v>
      </c>
      <c r="K55" s="48">
        <v>491.3</v>
      </c>
      <c r="L55" s="42">
        <f t="shared" si="2"/>
        <v>72</v>
      </c>
      <c r="M55" s="41">
        <f t="shared" si="10"/>
        <v>18</v>
      </c>
      <c r="N55" s="41">
        <v>2</v>
      </c>
      <c r="O55" s="41">
        <v>14</v>
      </c>
      <c r="P55" s="41">
        <v>2</v>
      </c>
      <c r="Q55" s="41"/>
      <c r="R55" s="41"/>
      <c r="S55" s="44">
        <v>4704</v>
      </c>
      <c r="T55" s="45">
        <f t="shared" si="3"/>
        <v>4070.9</v>
      </c>
      <c r="U55" s="49"/>
      <c r="V55" s="49"/>
      <c r="W55" s="49">
        <v>4070.9</v>
      </c>
      <c r="X55" s="49"/>
      <c r="Y55" s="50">
        <f>50.25*12.6</f>
        <v>633.15</v>
      </c>
      <c r="Z55" s="50"/>
      <c r="AA55" s="50"/>
      <c r="AB55" s="50"/>
      <c r="AC55" s="50"/>
      <c r="AD55" s="47">
        <f t="shared" si="9"/>
        <v>674.2</v>
      </c>
      <c r="AE55" s="50">
        <v>674.2</v>
      </c>
      <c r="AF55" s="50">
        <v>3641</v>
      </c>
      <c r="AG55" s="79">
        <f t="shared" si="5"/>
        <v>72</v>
      </c>
      <c r="AI55" s="75"/>
      <c r="AJ55" s="75"/>
      <c r="AK55" s="50"/>
    </row>
    <row r="56" spans="1:37" x14ac:dyDescent="0.25">
      <c r="A56" s="37">
        <v>51</v>
      </c>
      <c r="B56" s="38" t="s">
        <v>104</v>
      </c>
      <c r="C56" s="39" t="s">
        <v>122</v>
      </c>
      <c r="D56" s="39">
        <v>1</v>
      </c>
      <c r="E56" s="41">
        <v>1973</v>
      </c>
      <c r="F56" s="41">
        <v>3</v>
      </c>
      <c r="G56" s="48">
        <v>64.5</v>
      </c>
      <c r="H56" s="48"/>
      <c r="I56" s="48"/>
      <c r="J56" s="48">
        <v>367.2</v>
      </c>
      <c r="K56" s="48">
        <v>234.8</v>
      </c>
      <c r="L56" s="42">
        <f t="shared" si="2"/>
        <v>32</v>
      </c>
      <c r="M56" s="41">
        <f t="shared" si="10"/>
        <v>8</v>
      </c>
      <c r="N56" s="41"/>
      <c r="O56" s="41">
        <v>6</v>
      </c>
      <c r="P56" s="41">
        <v>2</v>
      </c>
      <c r="Q56" s="41"/>
      <c r="R56" s="41"/>
      <c r="S56" s="44">
        <v>2088</v>
      </c>
      <c r="T56" s="45">
        <f t="shared" si="3"/>
        <v>1850.6</v>
      </c>
      <c r="U56" s="49"/>
      <c r="V56" s="49"/>
      <c r="W56" s="49">
        <v>1850.6</v>
      </c>
      <c r="X56" s="49"/>
      <c r="Y56" s="50">
        <f>19.3*12.3</f>
        <v>237.39000000000001</v>
      </c>
      <c r="Z56" s="50"/>
      <c r="AA56" s="50"/>
      <c r="AB56" s="50"/>
      <c r="AC56" s="50"/>
      <c r="AD56" s="47">
        <f t="shared" si="9"/>
        <v>237.4</v>
      </c>
      <c r="AE56" s="50">
        <v>237.4</v>
      </c>
      <c r="AF56" s="50">
        <v>1329</v>
      </c>
      <c r="AG56" s="79">
        <f t="shared" si="5"/>
        <v>32</v>
      </c>
      <c r="AI56" s="75"/>
      <c r="AJ56" s="75"/>
      <c r="AK56" s="50"/>
    </row>
    <row r="57" spans="1:37" x14ac:dyDescent="0.25">
      <c r="A57" s="37">
        <v>52</v>
      </c>
      <c r="B57" s="38" t="s">
        <v>104</v>
      </c>
      <c r="C57" s="39" t="s">
        <v>122</v>
      </c>
      <c r="D57" s="39">
        <v>3</v>
      </c>
      <c r="E57" s="41">
        <v>1973</v>
      </c>
      <c r="F57" s="41">
        <v>3</v>
      </c>
      <c r="G57" s="48">
        <v>44.6</v>
      </c>
      <c r="H57" s="48"/>
      <c r="I57" s="48"/>
      <c r="J57" s="48">
        <v>367.2</v>
      </c>
      <c r="K57" s="48">
        <v>230.3</v>
      </c>
      <c r="L57" s="42">
        <f t="shared" si="2"/>
        <v>32</v>
      </c>
      <c r="M57" s="41">
        <f t="shared" si="10"/>
        <v>8</v>
      </c>
      <c r="N57" s="41"/>
      <c r="O57" s="41">
        <v>6</v>
      </c>
      <c r="P57" s="41">
        <v>2</v>
      </c>
      <c r="Q57" s="41"/>
      <c r="R57" s="41"/>
      <c r="S57" s="44">
        <v>2088</v>
      </c>
      <c r="T57" s="45">
        <f t="shared" si="3"/>
        <v>1835</v>
      </c>
      <c r="U57" s="49"/>
      <c r="V57" s="49"/>
      <c r="W57" s="49">
        <v>1835</v>
      </c>
      <c r="X57" s="49"/>
      <c r="Y57" s="50">
        <f>20.4*12.4</f>
        <v>252.95999999999998</v>
      </c>
      <c r="Z57" s="50"/>
      <c r="AA57" s="50"/>
      <c r="AB57" s="50"/>
      <c r="AC57" s="50"/>
      <c r="AD57" s="47">
        <f t="shared" si="9"/>
        <v>250.3</v>
      </c>
      <c r="AE57" s="50">
        <v>250.3</v>
      </c>
      <c r="AF57" s="50">
        <v>1417</v>
      </c>
      <c r="AG57" s="79">
        <f t="shared" si="5"/>
        <v>32</v>
      </c>
      <c r="AI57" s="75"/>
      <c r="AJ57" s="75"/>
      <c r="AK57" s="50"/>
    </row>
    <row r="58" spans="1:37" x14ac:dyDescent="0.25">
      <c r="A58" s="37">
        <v>53</v>
      </c>
      <c r="B58" s="38" t="s">
        <v>104</v>
      </c>
      <c r="C58" s="39" t="s">
        <v>122</v>
      </c>
      <c r="D58" s="39">
        <v>5</v>
      </c>
      <c r="E58" s="41">
        <v>1973</v>
      </c>
      <c r="F58" s="41">
        <v>3</v>
      </c>
      <c r="G58" s="48">
        <v>32.6</v>
      </c>
      <c r="H58" s="48"/>
      <c r="I58" s="48"/>
      <c r="J58" s="48">
        <v>361.8</v>
      </c>
      <c r="K58" s="48">
        <v>234.8</v>
      </c>
      <c r="L58" s="42">
        <f t="shared" si="2"/>
        <v>32</v>
      </c>
      <c r="M58" s="41">
        <f t="shared" si="10"/>
        <v>8</v>
      </c>
      <c r="N58" s="41"/>
      <c r="O58" s="41">
        <v>6</v>
      </c>
      <c r="P58" s="41">
        <v>2</v>
      </c>
      <c r="Q58" s="41"/>
      <c r="R58" s="48"/>
      <c r="S58" s="44">
        <v>2088</v>
      </c>
      <c r="T58" s="45">
        <f t="shared" si="3"/>
        <v>1844.5</v>
      </c>
      <c r="U58" s="49"/>
      <c r="V58" s="49"/>
      <c r="W58" s="49">
        <v>1844.5</v>
      </c>
      <c r="X58" s="49"/>
      <c r="Y58" s="50">
        <f>19.8*12.3</f>
        <v>243.54000000000002</v>
      </c>
      <c r="Z58" s="50"/>
      <c r="AA58" s="50"/>
      <c r="AB58" s="50"/>
      <c r="AC58" s="50"/>
      <c r="AD58" s="47">
        <f t="shared" si="9"/>
        <v>243.5</v>
      </c>
      <c r="AE58" s="50">
        <v>243.5</v>
      </c>
      <c r="AF58" s="50">
        <v>1364</v>
      </c>
      <c r="AG58" s="79">
        <f t="shared" si="5"/>
        <v>32</v>
      </c>
      <c r="AI58" s="75"/>
      <c r="AJ58" s="75"/>
      <c r="AK58" s="50"/>
    </row>
    <row r="59" spans="1:37" x14ac:dyDescent="0.25">
      <c r="A59" s="37">
        <v>54</v>
      </c>
      <c r="B59" s="38" t="s">
        <v>104</v>
      </c>
      <c r="C59" s="39" t="s">
        <v>122</v>
      </c>
      <c r="D59" s="39">
        <v>7</v>
      </c>
      <c r="E59" s="41">
        <v>1975</v>
      </c>
      <c r="F59" s="41">
        <v>3</v>
      </c>
      <c r="G59" s="48">
        <v>36.299999999999997</v>
      </c>
      <c r="H59" s="48"/>
      <c r="I59" s="48"/>
      <c r="J59" s="48">
        <v>378.3</v>
      </c>
      <c r="K59" s="48">
        <v>241.2</v>
      </c>
      <c r="L59" s="42">
        <f t="shared" si="2"/>
        <v>32</v>
      </c>
      <c r="M59" s="41">
        <f t="shared" si="10"/>
        <v>8</v>
      </c>
      <c r="N59" s="41"/>
      <c r="O59" s="41">
        <v>6</v>
      </c>
      <c r="P59" s="41">
        <v>2</v>
      </c>
      <c r="Q59" s="41"/>
      <c r="R59" s="48"/>
      <c r="S59" s="44">
        <v>1890</v>
      </c>
      <c r="T59" s="45">
        <f t="shared" si="3"/>
        <v>1639.5</v>
      </c>
      <c r="U59" s="49"/>
      <c r="V59" s="49"/>
      <c r="W59" s="49">
        <v>1639.5</v>
      </c>
      <c r="X59" s="49"/>
      <c r="Y59" s="50">
        <f>20.2*12.4</f>
        <v>250.48</v>
      </c>
      <c r="Z59" s="50"/>
      <c r="AA59" s="50"/>
      <c r="AB59" s="50"/>
      <c r="AC59" s="50"/>
      <c r="AD59" s="47">
        <f t="shared" si="9"/>
        <v>250.5</v>
      </c>
      <c r="AE59" s="50">
        <v>250.5</v>
      </c>
      <c r="AF59" s="50">
        <v>1403</v>
      </c>
      <c r="AG59" s="79">
        <f t="shared" si="5"/>
        <v>32</v>
      </c>
      <c r="AI59" s="75"/>
      <c r="AJ59" s="75"/>
      <c r="AK59" s="50"/>
    </row>
    <row r="60" spans="1:37" x14ac:dyDescent="0.25">
      <c r="A60" s="37">
        <v>55</v>
      </c>
      <c r="B60" s="38" t="s">
        <v>104</v>
      </c>
      <c r="C60" s="39" t="s">
        <v>122</v>
      </c>
      <c r="D60" s="39">
        <v>9</v>
      </c>
      <c r="E60" s="41">
        <v>1975</v>
      </c>
      <c r="F60" s="41">
        <v>3</v>
      </c>
      <c r="G60" s="48">
        <v>582</v>
      </c>
      <c r="H60" s="48"/>
      <c r="I60" s="48"/>
      <c r="J60" s="48">
        <v>370.3</v>
      </c>
      <c r="K60" s="48">
        <v>237.2</v>
      </c>
      <c r="L60" s="42">
        <f t="shared" si="2"/>
        <v>32</v>
      </c>
      <c r="M60" s="41">
        <f t="shared" si="10"/>
        <v>8</v>
      </c>
      <c r="N60" s="41"/>
      <c r="O60" s="41">
        <v>6</v>
      </c>
      <c r="P60" s="41">
        <v>2</v>
      </c>
      <c r="Q60" s="41"/>
      <c r="R60" s="41"/>
      <c r="S60" s="44">
        <v>4506</v>
      </c>
      <c r="T60" s="45">
        <f t="shared" si="3"/>
        <v>4261.1000000000004</v>
      </c>
      <c r="U60" s="49"/>
      <c r="V60" s="49"/>
      <c r="W60" s="49">
        <v>4261.1000000000004</v>
      </c>
      <c r="X60" s="49"/>
      <c r="Y60" s="50">
        <f>19.75*12.4</f>
        <v>244.9</v>
      </c>
      <c r="Z60" s="50"/>
      <c r="AA60" s="50"/>
      <c r="AB60" s="50"/>
      <c r="AC60" s="50"/>
      <c r="AD60" s="47">
        <f t="shared" si="9"/>
        <v>244.9</v>
      </c>
      <c r="AE60" s="50">
        <v>244.9</v>
      </c>
      <c r="AF60" s="50">
        <v>1347</v>
      </c>
      <c r="AG60" s="79">
        <f t="shared" si="5"/>
        <v>32</v>
      </c>
      <c r="AI60" s="75"/>
      <c r="AJ60" s="75"/>
      <c r="AK60" s="50"/>
    </row>
    <row r="61" spans="1:37" x14ac:dyDescent="0.25">
      <c r="A61" s="37">
        <v>56</v>
      </c>
      <c r="B61" s="38" t="s">
        <v>104</v>
      </c>
      <c r="C61" s="39" t="s">
        <v>124</v>
      </c>
      <c r="D61" s="39">
        <v>13</v>
      </c>
      <c r="E61" s="41">
        <v>1975</v>
      </c>
      <c r="F61" s="41">
        <v>2</v>
      </c>
      <c r="G61" s="52">
        <v>1381</v>
      </c>
      <c r="H61" s="48"/>
      <c r="I61" s="48"/>
      <c r="J61" s="48">
        <v>387.2</v>
      </c>
      <c r="K61" s="48">
        <v>239.9</v>
      </c>
      <c r="L61" s="42">
        <f t="shared" si="2"/>
        <v>32</v>
      </c>
      <c r="M61" s="41">
        <f t="shared" si="10"/>
        <v>8</v>
      </c>
      <c r="N61" s="41"/>
      <c r="O61" s="41">
        <v>6</v>
      </c>
      <c r="P61" s="41">
        <v>2</v>
      </c>
      <c r="Q61" s="41"/>
      <c r="R61" s="48"/>
      <c r="S61" s="44">
        <v>2266</v>
      </c>
      <c r="T61" s="45">
        <f t="shared" si="3"/>
        <v>2019.4</v>
      </c>
      <c r="U61" s="49"/>
      <c r="V61" s="49"/>
      <c r="W61" s="49">
        <v>2019.4</v>
      </c>
      <c r="X61" s="49"/>
      <c r="Y61" s="50">
        <f>20.05*12.3</f>
        <v>246.61500000000001</v>
      </c>
      <c r="Z61" s="50"/>
      <c r="AA61" s="50"/>
      <c r="AB61" s="50"/>
      <c r="AC61" s="50"/>
      <c r="AD61" s="47">
        <f t="shared" si="9"/>
        <v>246.6</v>
      </c>
      <c r="AE61" s="50">
        <v>246.6</v>
      </c>
      <c r="AF61" s="50">
        <v>1381</v>
      </c>
      <c r="AG61" s="79">
        <f t="shared" si="5"/>
        <v>32</v>
      </c>
      <c r="AI61" s="75"/>
      <c r="AJ61" s="75"/>
      <c r="AK61" s="50"/>
    </row>
    <row r="62" spans="1:37" x14ac:dyDescent="0.25">
      <c r="A62" s="37">
        <v>57</v>
      </c>
      <c r="B62" s="38" t="s">
        <v>104</v>
      </c>
      <c r="C62" s="39" t="s">
        <v>124</v>
      </c>
      <c r="D62" s="39">
        <v>15</v>
      </c>
      <c r="E62" s="41">
        <v>1975</v>
      </c>
      <c r="F62" s="41">
        <v>2</v>
      </c>
      <c r="G62" s="48">
        <v>252</v>
      </c>
      <c r="H62" s="48"/>
      <c r="I62" s="48"/>
      <c r="J62" s="48">
        <v>375.5</v>
      </c>
      <c r="K62" s="48">
        <v>239.6</v>
      </c>
      <c r="L62" s="42">
        <f t="shared" si="2"/>
        <v>32</v>
      </c>
      <c r="M62" s="41">
        <f t="shared" si="10"/>
        <v>8</v>
      </c>
      <c r="N62" s="41"/>
      <c r="O62" s="41">
        <v>6</v>
      </c>
      <c r="P62" s="41">
        <v>2</v>
      </c>
      <c r="Q62" s="41"/>
      <c r="R62" s="41"/>
      <c r="S62" s="44">
        <v>1564.7</v>
      </c>
      <c r="T62" s="45">
        <f t="shared" si="3"/>
        <v>1564.7</v>
      </c>
      <c r="U62" s="49"/>
      <c r="V62" s="49"/>
      <c r="W62" s="49">
        <v>1564.7</v>
      </c>
      <c r="X62" s="49"/>
      <c r="Y62" s="50"/>
      <c r="Z62" s="50"/>
      <c r="AA62" s="50"/>
      <c r="AB62" s="50"/>
      <c r="AC62" s="50"/>
      <c r="AD62" s="47">
        <f t="shared" si="9"/>
        <v>248.8</v>
      </c>
      <c r="AE62" s="50">
        <v>248.8</v>
      </c>
      <c r="AF62" s="50">
        <v>1418</v>
      </c>
      <c r="AG62" s="79">
        <f t="shared" si="5"/>
        <v>32</v>
      </c>
      <c r="AI62" s="75"/>
      <c r="AJ62" s="75"/>
      <c r="AK62" s="50"/>
    </row>
    <row r="63" spans="1:37" x14ac:dyDescent="0.25">
      <c r="A63" s="37">
        <v>58</v>
      </c>
      <c r="B63" s="38" t="s">
        <v>104</v>
      </c>
      <c r="C63" s="39" t="s">
        <v>122</v>
      </c>
      <c r="D63" s="39">
        <v>17</v>
      </c>
      <c r="E63" s="41">
        <v>1975</v>
      </c>
      <c r="F63" s="41">
        <v>2</v>
      </c>
      <c r="G63" s="48">
        <v>23.2</v>
      </c>
      <c r="H63" s="48"/>
      <c r="I63" s="48"/>
      <c r="J63" s="48">
        <v>363</v>
      </c>
      <c r="K63" s="48">
        <v>234.8</v>
      </c>
      <c r="L63" s="42">
        <f t="shared" si="2"/>
        <v>32</v>
      </c>
      <c r="M63" s="41">
        <f t="shared" si="10"/>
        <v>8</v>
      </c>
      <c r="N63" s="41"/>
      <c r="O63" s="41">
        <v>6</v>
      </c>
      <c r="P63" s="41">
        <v>2</v>
      </c>
      <c r="Q63" s="41"/>
      <c r="R63" s="48"/>
      <c r="S63" s="44">
        <v>1185</v>
      </c>
      <c r="T63" s="45">
        <f t="shared" si="3"/>
        <v>931</v>
      </c>
      <c r="U63" s="49"/>
      <c r="V63" s="49"/>
      <c r="W63" s="49">
        <v>931</v>
      </c>
      <c r="X63" s="49"/>
      <c r="Y63" s="50">
        <f>20*12.7</f>
        <v>254</v>
      </c>
      <c r="Z63" s="50"/>
      <c r="AA63" s="50"/>
      <c r="AB63" s="50"/>
      <c r="AC63" s="50"/>
      <c r="AD63" s="47">
        <f t="shared" si="9"/>
        <v>254</v>
      </c>
      <c r="AE63" s="50">
        <v>254</v>
      </c>
      <c r="AF63" s="50">
        <v>1422</v>
      </c>
      <c r="AG63" s="79">
        <f t="shared" si="5"/>
        <v>32</v>
      </c>
      <c r="AI63" s="75"/>
      <c r="AJ63" s="75"/>
      <c r="AK63" s="50"/>
    </row>
    <row r="64" spans="1:37" x14ac:dyDescent="0.25">
      <c r="A64" s="37">
        <v>59</v>
      </c>
      <c r="B64" s="38" t="s">
        <v>104</v>
      </c>
      <c r="C64" s="39" t="s">
        <v>122</v>
      </c>
      <c r="D64" s="39">
        <v>19</v>
      </c>
      <c r="E64" s="41">
        <v>1977</v>
      </c>
      <c r="F64" s="41">
        <v>9</v>
      </c>
      <c r="G64" s="48">
        <v>153.19999999999999</v>
      </c>
      <c r="H64" s="48"/>
      <c r="I64" s="48"/>
      <c r="J64" s="48">
        <v>831.1</v>
      </c>
      <c r="K64" s="48">
        <v>480.2</v>
      </c>
      <c r="L64" s="42">
        <f t="shared" si="2"/>
        <v>72</v>
      </c>
      <c r="M64" s="41">
        <f t="shared" si="10"/>
        <v>18</v>
      </c>
      <c r="N64" s="41">
        <v>2</v>
      </c>
      <c r="O64" s="41">
        <v>14</v>
      </c>
      <c r="P64" s="41">
        <v>2</v>
      </c>
      <c r="Q64" s="41"/>
      <c r="R64" s="41"/>
      <c r="S64" s="44">
        <v>1798</v>
      </c>
      <c r="T64" s="45">
        <f t="shared" si="3"/>
        <v>1184.2</v>
      </c>
      <c r="U64" s="49"/>
      <c r="V64" s="49"/>
      <c r="W64" s="49">
        <v>1184.2</v>
      </c>
      <c r="X64" s="49"/>
      <c r="Y64" s="50">
        <f>49.5*12.4</f>
        <v>613.80000000000007</v>
      </c>
      <c r="Z64" s="50"/>
      <c r="AA64" s="50"/>
      <c r="AB64" s="50"/>
      <c r="AC64" s="50"/>
      <c r="AD64" s="47">
        <f t="shared" si="9"/>
        <v>613.79999999999995</v>
      </c>
      <c r="AE64" s="50">
        <v>613.79999999999995</v>
      </c>
      <c r="AF64" s="50">
        <v>3376</v>
      </c>
      <c r="AG64" s="79">
        <f t="shared" si="5"/>
        <v>72</v>
      </c>
      <c r="AI64" s="75"/>
      <c r="AJ64" s="75"/>
      <c r="AK64" s="50"/>
    </row>
    <row r="65" spans="1:37" x14ac:dyDescent="0.25">
      <c r="A65" s="37">
        <v>60</v>
      </c>
      <c r="B65" s="38" t="s">
        <v>104</v>
      </c>
      <c r="C65" s="39" t="s">
        <v>122</v>
      </c>
      <c r="D65" s="39">
        <v>23</v>
      </c>
      <c r="E65" s="50">
        <v>1983</v>
      </c>
      <c r="F65" s="50">
        <v>9</v>
      </c>
      <c r="G65" s="50">
        <v>84.6</v>
      </c>
      <c r="H65" s="50"/>
      <c r="I65" s="50"/>
      <c r="J65" s="50">
        <v>846.1</v>
      </c>
      <c r="K65" s="50">
        <v>488.6</v>
      </c>
      <c r="L65" s="42">
        <f t="shared" si="2"/>
        <v>72</v>
      </c>
      <c r="M65" s="41">
        <f t="shared" si="10"/>
        <v>18</v>
      </c>
      <c r="N65" s="50">
        <v>2</v>
      </c>
      <c r="O65" s="50">
        <v>14</v>
      </c>
      <c r="P65" s="50">
        <v>2</v>
      </c>
      <c r="Q65" s="50"/>
      <c r="R65" s="50"/>
      <c r="S65" s="44">
        <v>3304.7</v>
      </c>
      <c r="T65" s="45">
        <f t="shared" si="3"/>
        <v>2687.2</v>
      </c>
      <c r="U65" s="44"/>
      <c r="V65" s="44"/>
      <c r="W65" s="49">
        <v>2687.2</v>
      </c>
      <c r="X65" s="44"/>
      <c r="Y65" s="50">
        <f>49.8*12.4</f>
        <v>617.52</v>
      </c>
      <c r="Z65" s="50"/>
      <c r="AA65" s="50"/>
      <c r="AB65" s="50"/>
      <c r="AC65" s="50"/>
      <c r="AD65" s="47">
        <f t="shared" si="9"/>
        <v>655.6</v>
      </c>
      <c r="AE65" s="50">
        <v>655.6</v>
      </c>
      <c r="AF65" s="50">
        <v>3540</v>
      </c>
      <c r="AG65" s="79">
        <f t="shared" si="5"/>
        <v>72</v>
      </c>
      <c r="AI65" s="75"/>
      <c r="AJ65" s="75"/>
      <c r="AK65" s="50"/>
    </row>
    <row r="66" spans="1:37" x14ac:dyDescent="0.25">
      <c r="A66" s="37">
        <v>61</v>
      </c>
      <c r="B66" s="38" t="s">
        <v>104</v>
      </c>
      <c r="C66" s="39" t="s">
        <v>124</v>
      </c>
      <c r="D66" s="39">
        <v>25</v>
      </c>
      <c r="E66" s="41">
        <v>1985</v>
      </c>
      <c r="F66" s="41">
        <v>6</v>
      </c>
      <c r="G66" s="48">
        <v>114.8</v>
      </c>
      <c r="H66" s="48"/>
      <c r="I66" s="48"/>
      <c r="J66" s="48">
        <v>851</v>
      </c>
      <c r="K66" s="48">
        <v>502.4</v>
      </c>
      <c r="L66" s="42">
        <f t="shared" si="2"/>
        <v>72</v>
      </c>
      <c r="M66" s="41">
        <f t="shared" si="10"/>
        <v>18</v>
      </c>
      <c r="N66" s="41">
        <v>2</v>
      </c>
      <c r="O66" s="41">
        <v>14</v>
      </c>
      <c r="P66" s="41">
        <v>2</v>
      </c>
      <c r="Q66" s="41"/>
      <c r="R66" s="41"/>
      <c r="S66" s="44">
        <v>5471.2</v>
      </c>
      <c r="T66" s="45">
        <f t="shared" si="3"/>
        <v>4842.5</v>
      </c>
      <c r="U66" s="49"/>
      <c r="V66" s="49"/>
      <c r="W66" s="49">
        <v>4842.5</v>
      </c>
      <c r="X66" s="49"/>
      <c r="Y66" s="50">
        <f>49.9*12.6</f>
        <v>628.74</v>
      </c>
      <c r="Z66" s="50"/>
      <c r="AA66" s="50"/>
      <c r="AB66" s="50"/>
      <c r="AC66" s="50"/>
      <c r="AD66" s="47">
        <f t="shared" si="9"/>
        <v>628.70000000000005</v>
      </c>
      <c r="AE66" s="50">
        <v>628.70000000000005</v>
      </c>
      <c r="AF66" s="50">
        <v>3490</v>
      </c>
      <c r="AG66" s="79">
        <f t="shared" si="5"/>
        <v>72</v>
      </c>
      <c r="AI66" s="75"/>
      <c r="AJ66" s="75"/>
      <c r="AK66" s="50"/>
    </row>
    <row r="67" spans="1:37" x14ac:dyDescent="0.25">
      <c r="A67" s="37">
        <v>62</v>
      </c>
      <c r="B67" s="38" t="s">
        <v>104</v>
      </c>
      <c r="C67" s="39" t="s">
        <v>122</v>
      </c>
      <c r="D67" s="39">
        <v>27</v>
      </c>
      <c r="E67" s="41">
        <v>1986</v>
      </c>
      <c r="F67" s="41">
        <v>4</v>
      </c>
      <c r="G67" s="48">
        <v>36.4</v>
      </c>
      <c r="H67" s="48"/>
      <c r="I67" s="48"/>
      <c r="J67" s="48">
        <v>336.6</v>
      </c>
      <c r="K67" s="48">
        <v>183.5</v>
      </c>
      <c r="L67" s="42">
        <f t="shared" si="2"/>
        <v>16</v>
      </c>
      <c r="M67" s="41">
        <f t="shared" si="10"/>
        <v>4</v>
      </c>
      <c r="N67" s="41"/>
      <c r="O67" s="41"/>
      <c r="P67" s="41">
        <v>4</v>
      </c>
      <c r="Q67" s="41"/>
      <c r="R67" s="41"/>
      <c r="S67" s="44">
        <v>2040.5</v>
      </c>
      <c r="T67" s="45">
        <f t="shared" si="3"/>
        <v>1820.3</v>
      </c>
      <c r="U67" s="49"/>
      <c r="V67" s="49"/>
      <c r="W67" s="49">
        <v>1820.3</v>
      </c>
      <c r="X67" s="49"/>
      <c r="Y67" s="50">
        <f>24.2*9.1</f>
        <v>220.22</v>
      </c>
      <c r="Z67" s="50"/>
      <c r="AA67" s="50"/>
      <c r="AB67" s="50"/>
      <c r="AC67" s="50"/>
      <c r="AD67" s="47">
        <f t="shared" si="9"/>
        <v>220.2</v>
      </c>
      <c r="AE67" s="50">
        <v>220.2</v>
      </c>
      <c r="AF67" s="50">
        <v>1178</v>
      </c>
      <c r="AG67" s="79">
        <f t="shared" si="5"/>
        <v>16</v>
      </c>
      <c r="AI67" s="75"/>
      <c r="AJ67" s="75"/>
      <c r="AK67" s="50"/>
    </row>
    <row r="68" spans="1:37" x14ac:dyDescent="0.25">
      <c r="A68" s="37">
        <v>63</v>
      </c>
      <c r="B68" s="38" t="s">
        <v>104</v>
      </c>
      <c r="C68" s="39" t="s">
        <v>122</v>
      </c>
      <c r="D68" s="39">
        <v>29</v>
      </c>
      <c r="E68" s="41">
        <v>1985</v>
      </c>
      <c r="F68" s="41">
        <v>6</v>
      </c>
      <c r="G68" s="48">
        <v>114.8</v>
      </c>
      <c r="H68" s="48"/>
      <c r="I68" s="48"/>
      <c r="J68" s="48">
        <v>336.6</v>
      </c>
      <c r="K68" s="48">
        <v>183.5</v>
      </c>
      <c r="L68" s="42">
        <f t="shared" si="2"/>
        <v>16</v>
      </c>
      <c r="M68" s="41">
        <f t="shared" si="10"/>
        <v>4</v>
      </c>
      <c r="N68" s="41"/>
      <c r="O68" s="41"/>
      <c r="P68" s="41">
        <v>4</v>
      </c>
      <c r="Q68" s="41"/>
      <c r="R68" s="41"/>
      <c r="S68" s="44">
        <v>5471.2</v>
      </c>
      <c r="T68" s="45">
        <f t="shared" si="3"/>
        <v>4842.5</v>
      </c>
      <c r="U68" s="49"/>
      <c r="V68" s="49"/>
      <c r="W68" s="49">
        <v>4842.5</v>
      </c>
      <c r="X68" s="49"/>
      <c r="Y68" s="50">
        <f>49.9*12.6</f>
        <v>628.74</v>
      </c>
      <c r="Z68" s="50"/>
      <c r="AA68" s="50"/>
      <c r="AB68" s="50"/>
      <c r="AC68" s="50"/>
      <c r="AD68" s="47">
        <f t="shared" si="9"/>
        <v>628.70000000000005</v>
      </c>
      <c r="AE68" s="50">
        <v>628.70000000000005</v>
      </c>
      <c r="AF68" s="50">
        <v>3490</v>
      </c>
      <c r="AG68" s="79">
        <f t="shared" si="5"/>
        <v>16</v>
      </c>
      <c r="AI68" s="75"/>
      <c r="AJ68" s="75"/>
      <c r="AK68" s="50"/>
    </row>
    <row r="69" spans="1:37" x14ac:dyDescent="0.25">
      <c r="A69" s="37">
        <v>64</v>
      </c>
      <c r="B69" s="38" t="s">
        <v>104</v>
      </c>
      <c r="C69" s="39" t="s">
        <v>124</v>
      </c>
      <c r="D69" s="39">
        <v>31</v>
      </c>
      <c r="E69" s="41">
        <v>1986</v>
      </c>
      <c r="F69" s="41">
        <v>4</v>
      </c>
      <c r="G69" s="48">
        <v>44.5</v>
      </c>
      <c r="H69" s="48"/>
      <c r="I69" s="48"/>
      <c r="J69" s="48">
        <v>335.5</v>
      </c>
      <c r="K69" s="48">
        <v>185.4</v>
      </c>
      <c r="L69" s="42">
        <f t="shared" si="2"/>
        <v>16</v>
      </c>
      <c r="M69" s="41">
        <f t="shared" si="10"/>
        <v>4</v>
      </c>
      <c r="N69" s="41"/>
      <c r="O69" s="41"/>
      <c r="P69" s="41">
        <v>4</v>
      </c>
      <c r="Q69" s="41"/>
      <c r="R69" s="48"/>
      <c r="S69" s="44">
        <v>1284</v>
      </c>
      <c r="T69" s="45">
        <f t="shared" si="3"/>
        <v>1062</v>
      </c>
      <c r="U69" s="49"/>
      <c r="V69" s="49"/>
      <c r="W69" s="49">
        <v>1062</v>
      </c>
      <c r="X69" s="49"/>
      <c r="Y69" s="50">
        <f>24.4*9.1</f>
        <v>222.04</v>
      </c>
      <c r="Z69" s="50"/>
      <c r="AA69" s="50"/>
      <c r="AB69" s="50"/>
      <c r="AC69" s="50"/>
      <c r="AD69" s="47">
        <f t="shared" si="9"/>
        <v>222</v>
      </c>
      <c r="AE69" s="50">
        <v>222</v>
      </c>
      <c r="AF69" s="50">
        <v>1188</v>
      </c>
      <c r="AG69" s="79">
        <f t="shared" si="5"/>
        <v>16</v>
      </c>
      <c r="AI69" s="75"/>
      <c r="AJ69" s="75"/>
      <c r="AK69" s="50"/>
    </row>
    <row r="70" spans="1:37" x14ac:dyDescent="0.25">
      <c r="A70" s="37">
        <v>65</v>
      </c>
      <c r="B70" s="38" t="s">
        <v>100</v>
      </c>
      <c r="C70" s="39" t="s">
        <v>125</v>
      </c>
      <c r="D70" s="39">
        <v>72</v>
      </c>
      <c r="E70" s="41">
        <v>1953</v>
      </c>
      <c r="F70" s="41">
        <v>4</v>
      </c>
      <c r="G70" s="48">
        <v>82.1</v>
      </c>
      <c r="H70" s="48"/>
      <c r="I70" s="48"/>
      <c r="J70" s="48">
        <v>843.6</v>
      </c>
      <c r="K70" s="48">
        <v>541.9</v>
      </c>
      <c r="L70" s="42">
        <f t="shared" si="2"/>
        <v>96</v>
      </c>
      <c r="M70" s="41">
        <f t="shared" si="10"/>
        <v>24</v>
      </c>
      <c r="N70" s="41">
        <v>18</v>
      </c>
      <c r="O70" s="41">
        <v>5</v>
      </c>
      <c r="P70" s="41">
        <v>1</v>
      </c>
      <c r="Q70" s="41"/>
      <c r="R70" s="48"/>
      <c r="S70" s="44">
        <v>2452.5</v>
      </c>
      <c r="T70" s="45">
        <f t="shared" si="3"/>
        <v>2118.8000000000002</v>
      </c>
      <c r="U70" s="49"/>
      <c r="V70" s="49"/>
      <c r="W70" s="49">
        <v>2118.8000000000002</v>
      </c>
      <c r="X70" s="49"/>
      <c r="Y70" s="50">
        <f>20.6*16.2</f>
        <v>333.72</v>
      </c>
      <c r="Z70" s="50"/>
      <c r="AA70" s="50"/>
      <c r="AB70" s="50"/>
      <c r="AC70" s="50"/>
      <c r="AD70" s="47"/>
      <c r="AE70" s="50">
        <v>593.79999999999995</v>
      </c>
      <c r="AF70" s="50">
        <v>3682</v>
      </c>
      <c r="AG70" s="79">
        <f t="shared" si="5"/>
        <v>96</v>
      </c>
      <c r="AI70" s="75"/>
      <c r="AJ70" s="75"/>
      <c r="AK70" s="50"/>
    </row>
    <row r="71" spans="1:37" x14ac:dyDescent="0.25">
      <c r="A71" s="37">
        <v>66</v>
      </c>
      <c r="B71" s="38" t="s">
        <v>104</v>
      </c>
      <c r="C71" s="39" t="s">
        <v>126</v>
      </c>
      <c r="D71" s="39">
        <v>5</v>
      </c>
      <c r="E71" s="41">
        <v>1975</v>
      </c>
      <c r="F71" s="41">
        <v>2</v>
      </c>
      <c r="G71" s="48">
        <v>31.5</v>
      </c>
      <c r="H71" s="48"/>
      <c r="I71" s="48">
        <f>J71</f>
        <v>375.2</v>
      </c>
      <c r="J71" s="48">
        <v>375.2</v>
      </c>
      <c r="K71" s="48">
        <v>232.5</v>
      </c>
      <c r="L71" s="42">
        <f t="shared" ref="L71:L89" si="15">M71*4</f>
        <v>32</v>
      </c>
      <c r="M71" s="41">
        <f t="shared" si="10"/>
        <v>8</v>
      </c>
      <c r="N71" s="41"/>
      <c r="O71" s="41">
        <v>6</v>
      </c>
      <c r="P71" s="41">
        <v>2</v>
      </c>
      <c r="Q71" s="41"/>
      <c r="R71" s="41"/>
      <c r="S71" s="44">
        <v>1446.5</v>
      </c>
      <c r="T71" s="45">
        <f t="shared" ref="T71:T77" si="16">U71+V71+W71+X71</f>
        <v>1191.9099999999999</v>
      </c>
      <c r="U71" s="49">
        <v>464.12</v>
      </c>
      <c r="V71" s="49">
        <v>379.95</v>
      </c>
      <c r="W71" s="49"/>
      <c r="X71" s="49">
        <v>347.84</v>
      </c>
      <c r="Y71" s="50"/>
      <c r="Z71" s="50"/>
      <c r="AA71" s="50"/>
      <c r="AB71" s="50"/>
      <c r="AC71" s="50"/>
      <c r="AD71" s="47"/>
      <c r="AE71" s="50">
        <v>254.6</v>
      </c>
      <c r="AF71" s="50">
        <v>1454</v>
      </c>
      <c r="AG71" s="79">
        <f t="shared" ref="AG71:AG134" si="17">M71*4</f>
        <v>32</v>
      </c>
      <c r="AI71" s="75">
        <v>1</v>
      </c>
      <c r="AJ71" s="77">
        <f t="shared" ref="AJ71:AJ83" si="18">T71</f>
        <v>1191.9099999999999</v>
      </c>
      <c r="AK71" s="50">
        <f t="shared" ref="AK71:AK83" si="19">AG71</f>
        <v>32</v>
      </c>
    </row>
    <row r="72" spans="1:37" x14ac:dyDescent="0.25">
      <c r="A72" s="37">
        <v>67</v>
      </c>
      <c r="B72" s="38" t="s">
        <v>104</v>
      </c>
      <c r="C72" s="39" t="s">
        <v>126</v>
      </c>
      <c r="D72" s="39">
        <v>8</v>
      </c>
      <c r="E72" s="41">
        <v>1958</v>
      </c>
      <c r="F72" s="41">
        <v>2</v>
      </c>
      <c r="G72" s="48">
        <v>44.5</v>
      </c>
      <c r="H72" s="48"/>
      <c r="I72" s="48">
        <f t="shared" ref="I72:I83" si="20">J72</f>
        <v>421.3</v>
      </c>
      <c r="J72" s="48">
        <v>421.3</v>
      </c>
      <c r="K72" s="48">
        <v>273.8</v>
      </c>
      <c r="L72" s="42">
        <f t="shared" si="15"/>
        <v>32</v>
      </c>
      <c r="M72" s="41">
        <f t="shared" si="10"/>
        <v>8</v>
      </c>
      <c r="N72" s="41">
        <v>6</v>
      </c>
      <c r="O72" s="41">
        <v>2</v>
      </c>
      <c r="P72" s="41"/>
      <c r="Q72" s="41"/>
      <c r="R72" s="41"/>
      <c r="S72" s="44">
        <v>1204.7</v>
      </c>
      <c r="T72" s="45">
        <f t="shared" si="16"/>
        <v>897.42000000000007</v>
      </c>
      <c r="U72" s="49">
        <v>341.94</v>
      </c>
      <c r="V72" s="49">
        <v>555.48</v>
      </c>
      <c r="W72" s="49"/>
      <c r="X72" s="49"/>
      <c r="Y72" s="50"/>
      <c r="Z72" s="50"/>
      <c r="AA72" s="50"/>
      <c r="AB72" s="50"/>
      <c r="AC72" s="50"/>
      <c r="AD72" s="47"/>
      <c r="AE72" s="50">
        <v>307.3</v>
      </c>
      <c r="AF72" s="50">
        <v>1936</v>
      </c>
      <c r="AG72" s="79">
        <f t="shared" si="17"/>
        <v>32</v>
      </c>
      <c r="AI72" s="75">
        <v>1</v>
      </c>
      <c r="AJ72" s="77">
        <f t="shared" si="18"/>
        <v>897.42000000000007</v>
      </c>
      <c r="AK72" s="50">
        <f t="shared" si="19"/>
        <v>32</v>
      </c>
    </row>
    <row r="73" spans="1:37" x14ac:dyDescent="0.25">
      <c r="A73" s="37">
        <v>68</v>
      </c>
      <c r="B73" s="38" t="s">
        <v>100</v>
      </c>
      <c r="C73" s="39" t="s">
        <v>127</v>
      </c>
      <c r="D73" s="51" t="s">
        <v>128</v>
      </c>
      <c r="E73" s="41">
        <v>1988</v>
      </c>
      <c r="F73" s="41"/>
      <c r="G73" s="48">
        <v>471.2</v>
      </c>
      <c r="H73" s="48"/>
      <c r="I73" s="48">
        <f t="shared" si="20"/>
        <v>3655.8</v>
      </c>
      <c r="J73" s="48">
        <v>3655.8</v>
      </c>
      <c r="K73" s="48">
        <f>J73/1.35</f>
        <v>2708</v>
      </c>
      <c r="L73" s="42">
        <f t="shared" si="15"/>
        <v>260</v>
      </c>
      <c r="M73" s="41">
        <f t="shared" si="10"/>
        <v>65</v>
      </c>
      <c r="N73" s="41">
        <v>6</v>
      </c>
      <c r="O73" s="41">
        <v>28</v>
      </c>
      <c r="P73" s="41">
        <v>30</v>
      </c>
      <c r="Q73" s="41">
        <v>1</v>
      </c>
      <c r="R73" s="41"/>
      <c r="S73" s="44">
        <v>1424</v>
      </c>
      <c r="T73" s="45">
        <f t="shared" si="16"/>
        <v>303.39999999999998</v>
      </c>
      <c r="U73" s="49"/>
      <c r="V73" s="49">
        <v>303.39999999999998</v>
      </c>
      <c r="W73" s="49"/>
      <c r="X73" s="49"/>
      <c r="Y73" s="50"/>
      <c r="Z73" s="50"/>
      <c r="AA73" s="50"/>
      <c r="AB73" s="50"/>
      <c r="AC73" s="50"/>
      <c r="AD73" s="47">
        <f t="shared" ref="AD73:AD93" si="21">AE73</f>
        <v>1120.5999999999999</v>
      </c>
      <c r="AE73" s="50">
        <v>1120.5999999999999</v>
      </c>
      <c r="AF73" s="50">
        <v>15688</v>
      </c>
      <c r="AG73" s="79">
        <f t="shared" si="17"/>
        <v>260</v>
      </c>
      <c r="AI73" s="75">
        <v>1</v>
      </c>
      <c r="AJ73" s="77">
        <f t="shared" si="18"/>
        <v>303.39999999999998</v>
      </c>
      <c r="AK73" s="50">
        <f t="shared" si="19"/>
        <v>260</v>
      </c>
    </row>
    <row r="74" spans="1:37" x14ac:dyDescent="0.25">
      <c r="A74" s="37">
        <v>69</v>
      </c>
      <c r="B74" s="38" t="s">
        <v>100</v>
      </c>
      <c r="C74" s="53" t="s">
        <v>127</v>
      </c>
      <c r="D74" s="39">
        <v>15</v>
      </c>
      <c r="E74" s="41">
        <v>1980</v>
      </c>
      <c r="F74" s="41">
        <v>30</v>
      </c>
      <c r="G74" s="48">
        <v>448.5</v>
      </c>
      <c r="H74" s="48"/>
      <c r="I74" s="48">
        <f t="shared" si="20"/>
        <v>4838.3</v>
      </c>
      <c r="J74" s="48">
        <v>4838.3</v>
      </c>
      <c r="K74" s="48">
        <v>2250.5</v>
      </c>
      <c r="L74" s="42">
        <f t="shared" si="15"/>
        <v>272</v>
      </c>
      <c r="M74" s="41">
        <f t="shared" si="10"/>
        <v>68</v>
      </c>
      <c r="N74" s="41">
        <v>9</v>
      </c>
      <c r="O74" s="41">
        <v>29</v>
      </c>
      <c r="P74" s="41">
        <v>29</v>
      </c>
      <c r="Q74" s="41">
        <v>1</v>
      </c>
      <c r="R74" s="48"/>
      <c r="S74" s="44">
        <v>5928</v>
      </c>
      <c r="T74" s="45">
        <f t="shared" si="16"/>
        <v>4570.2</v>
      </c>
      <c r="U74" s="49"/>
      <c r="V74" s="49">
        <v>4570.2</v>
      </c>
      <c r="W74" s="49"/>
      <c r="X74" s="49"/>
      <c r="Y74" s="50">
        <f>83.5*12.9</f>
        <v>1077.1500000000001</v>
      </c>
      <c r="Z74" s="50"/>
      <c r="AA74" s="50"/>
      <c r="AB74" s="50">
        <v>14.75</v>
      </c>
      <c r="AC74" s="50">
        <v>3.1</v>
      </c>
      <c r="AD74" s="47">
        <f t="shared" si="21"/>
        <v>1182.9000000000001</v>
      </c>
      <c r="AE74" s="50">
        <v>1182.9000000000001</v>
      </c>
      <c r="AF74" s="50">
        <v>17448</v>
      </c>
      <c r="AG74" s="79">
        <f t="shared" si="17"/>
        <v>272</v>
      </c>
      <c r="AI74" s="75">
        <v>1</v>
      </c>
      <c r="AJ74" s="77">
        <f t="shared" si="18"/>
        <v>4570.2</v>
      </c>
      <c r="AK74" s="50">
        <f t="shared" si="19"/>
        <v>272</v>
      </c>
    </row>
    <row r="75" spans="1:37" x14ac:dyDescent="0.25">
      <c r="A75" s="37">
        <v>70</v>
      </c>
      <c r="B75" s="38" t="s">
        <v>100</v>
      </c>
      <c r="C75" s="39" t="s">
        <v>129</v>
      </c>
      <c r="D75" s="39">
        <v>22</v>
      </c>
      <c r="E75" s="41">
        <v>1971</v>
      </c>
      <c r="F75" s="41">
        <v>43</v>
      </c>
      <c r="G75" s="48">
        <v>314</v>
      </c>
      <c r="H75" s="48"/>
      <c r="I75" s="48">
        <f t="shared" si="20"/>
        <v>3530.5</v>
      </c>
      <c r="J75" s="48">
        <v>3530.5</v>
      </c>
      <c r="K75" s="48">
        <v>1877.3</v>
      </c>
      <c r="L75" s="42">
        <f t="shared" si="15"/>
        <v>224</v>
      </c>
      <c r="M75" s="41">
        <f t="shared" si="10"/>
        <v>56</v>
      </c>
      <c r="N75" s="41">
        <v>8</v>
      </c>
      <c r="O75" s="41">
        <v>24</v>
      </c>
      <c r="P75" s="41">
        <v>16</v>
      </c>
      <c r="Q75" s="41">
        <v>8</v>
      </c>
      <c r="R75" s="48"/>
      <c r="S75" s="44">
        <v>5286.2</v>
      </c>
      <c r="T75" s="45">
        <f t="shared" si="16"/>
        <v>4273</v>
      </c>
      <c r="U75" s="49"/>
      <c r="V75" s="49">
        <v>4073</v>
      </c>
      <c r="W75" s="49"/>
      <c r="X75" s="49">
        <v>200</v>
      </c>
      <c r="Y75" s="50">
        <f>74.5*(9.45+4.15)</f>
        <v>1013.1999999999999</v>
      </c>
      <c r="Z75" s="50"/>
      <c r="AA75" s="50"/>
      <c r="AB75" s="50">
        <v>11.85</v>
      </c>
      <c r="AC75" s="50">
        <f>3.7+2.85</f>
        <v>6.5500000000000007</v>
      </c>
      <c r="AD75" s="47">
        <f t="shared" si="21"/>
        <v>918.8</v>
      </c>
      <c r="AE75" s="50">
        <v>918.8</v>
      </c>
      <c r="AF75" s="50">
        <v>10888</v>
      </c>
      <c r="AG75" s="79">
        <f t="shared" si="17"/>
        <v>224</v>
      </c>
      <c r="AI75" s="75">
        <v>1</v>
      </c>
      <c r="AJ75" s="77">
        <f t="shared" si="18"/>
        <v>4273</v>
      </c>
      <c r="AK75" s="50">
        <f t="shared" si="19"/>
        <v>224</v>
      </c>
    </row>
    <row r="76" spans="1:37" x14ac:dyDescent="0.25">
      <c r="A76" s="37">
        <v>71</v>
      </c>
      <c r="B76" s="38" t="s">
        <v>100</v>
      </c>
      <c r="C76" s="39" t="s">
        <v>129</v>
      </c>
      <c r="D76" s="39">
        <v>24</v>
      </c>
      <c r="E76" s="41">
        <v>1957</v>
      </c>
      <c r="F76" s="41">
        <v>32</v>
      </c>
      <c r="G76" s="48">
        <v>188.2</v>
      </c>
      <c r="H76" s="48"/>
      <c r="I76" s="48">
        <f t="shared" si="20"/>
        <v>2906</v>
      </c>
      <c r="J76" s="48">
        <v>2906</v>
      </c>
      <c r="K76" s="48">
        <v>1974</v>
      </c>
      <c r="L76" s="42">
        <f t="shared" si="15"/>
        <v>256</v>
      </c>
      <c r="M76" s="41">
        <f t="shared" si="10"/>
        <v>64</v>
      </c>
      <c r="N76" s="41"/>
      <c r="O76" s="41">
        <v>48</v>
      </c>
      <c r="P76" s="41">
        <v>16</v>
      </c>
      <c r="Q76" s="41"/>
      <c r="R76" s="41"/>
      <c r="S76" s="44">
        <v>5695</v>
      </c>
      <c r="T76" s="45">
        <f t="shared" si="16"/>
        <v>4708.8</v>
      </c>
      <c r="U76" s="44"/>
      <c r="V76" s="49">
        <v>4708.8</v>
      </c>
      <c r="W76" s="49"/>
      <c r="X76" s="44"/>
      <c r="Y76" s="50">
        <f>78.9*12.5</f>
        <v>986.25000000000011</v>
      </c>
      <c r="Z76" s="50"/>
      <c r="AA76" s="50"/>
      <c r="AB76" s="50">
        <v>11.8</v>
      </c>
      <c r="AC76" s="50"/>
      <c r="AD76" s="47">
        <f t="shared" si="21"/>
        <v>982.3</v>
      </c>
      <c r="AE76" s="50">
        <v>982.3</v>
      </c>
      <c r="AF76" s="50">
        <v>11591</v>
      </c>
      <c r="AG76" s="79">
        <f t="shared" si="17"/>
        <v>256</v>
      </c>
      <c r="AI76" s="75">
        <v>1</v>
      </c>
      <c r="AJ76" s="77">
        <f t="shared" si="18"/>
        <v>4708.8</v>
      </c>
      <c r="AK76" s="50">
        <f t="shared" si="19"/>
        <v>256</v>
      </c>
    </row>
    <row r="77" spans="1:37" x14ac:dyDescent="0.25">
      <c r="A77" s="37">
        <v>72</v>
      </c>
      <c r="B77" s="38" t="s">
        <v>100</v>
      </c>
      <c r="C77" s="39" t="s">
        <v>129</v>
      </c>
      <c r="D77" s="39">
        <v>32</v>
      </c>
      <c r="E77" s="41">
        <v>1977</v>
      </c>
      <c r="F77" s="41">
        <v>40</v>
      </c>
      <c r="G77" s="48">
        <v>81.3</v>
      </c>
      <c r="H77" s="48"/>
      <c r="I77" s="48">
        <f t="shared" si="20"/>
        <v>3531.7</v>
      </c>
      <c r="J77" s="48">
        <v>3531.7</v>
      </c>
      <c r="K77" s="48">
        <v>1936.1</v>
      </c>
      <c r="L77" s="42">
        <f t="shared" si="15"/>
        <v>224</v>
      </c>
      <c r="M77" s="41">
        <f t="shared" si="10"/>
        <v>56</v>
      </c>
      <c r="N77" s="41">
        <v>8</v>
      </c>
      <c r="O77" s="41">
        <v>24</v>
      </c>
      <c r="P77" s="41">
        <v>16</v>
      </c>
      <c r="Q77" s="41">
        <v>8</v>
      </c>
      <c r="R77" s="41"/>
      <c r="S77" s="44">
        <v>1580</v>
      </c>
      <c r="T77" s="45">
        <f t="shared" si="16"/>
        <v>674.7</v>
      </c>
      <c r="U77" s="49"/>
      <c r="V77" s="49">
        <v>674.7</v>
      </c>
      <c r="W77" s="49"/>
      <c r="X77" s="49"/>
      <c r="Y77" s="50"/>
      <c r="Z77" s="50"/>
      <c r="AA77" s="50"/>
      <c r="AB77" s="50"/>
      <c r="AC77" s="50"/>
      <c r="AD77" s="47">
        <f t="shared" si="21"/>
        <v>1033.3</v>
      </c>
      <c r="AE77" s="50">
        <v>1033.3</v>
      </c>
      <c r="AF77" s="50">
        <v>14603</v>
      </c>
      <c r="AG77" s="79">
        <f t="shared" si="17"/>
        <v>224</v>
      </c>
      <c r="AI77" s="75">
        <v>1</v>
      </c>
      <c r="AJ77" s="77">
        <f t="shared" si="18"/>
        <v>674.7</v>
      </c>
      <c r="AK77" s="50">
        <f t="shared" si="19"/>
        <v>224</v>
      </c>
    </row>
    <row r="78" spans="1:37" x14ac:dyDescent="0.25">
      <c r="A78" s="37">
        <v>73</v>
      </c>
      <c r="B78" s="38" t="s">
        <v>100</v>
      </c>
      <c r="C78" s="39" t="s">
        <v>129</v>
      </c>
      <c r="D78" s="39">
        <v>34</v>
      </c>
      <c r="E78" s="41">
        <v>2006</v>
      </c>
      <c r="F78" s="41"/>
      <c r="G78" s="48">
        <v>570</v>
      </c>
      <c r="H78" s="48"/>
      <c r="I78" s="48">
        <f t="shared" si="20"/>
        <v>5751.5</v>
      </c>
      <c r="J78" s="48">
        <v>5751.5</v>
      </c>
      <c r="K78" s="52">
        <v>3324</v>
      </c>
      <c r="L78" s="42">
        <f t="shared" si="15"/>
        <v>360</v>
      </c>
      <c r="M78" s="41">
        <f t="shared" si="10"/>
        <v>90</v>
      </c>
      <c r="N78" s="41">
        <v>30</v>
      </c>
      <c r="O78" s="41">
        <v>30</v>
      </c>
      <c r="P78" s="41">
        <v>30</v>
      </c>
      <c r="Q78" s="41"/>
      <c r="R78" s="41"/>
      <c r="S78" s="44">
        <v>5791.2</v>
      </c>
      <c r="T78" s="45">
        <f>U78+V78+W78+X78</f>
        <v>4613.1000000000004</v>
      </c>
      <c r="U78" s="49"/>
      <c r="V78" s="49">
        <v>1738.1</v>
      </c>
      <c r="W78" s="49"/>
      <c r="X78" s="49">
        <v>2875</v>
      </c>
      <c r="Y78" s="50"/>
      <c r="Z78" s="50"/>
      <c r="AA78" s="50"/>
      <c r="AB78" s="50"/>
      <c r="AC78" s="50"/>
      <c r="AD78" s="47">
        <f t="shared" si="21"/>
        <v>1178.0999999999999</v>
      </c>
      <c r="AE78" s="50">
        <f>1178.1</f>
        <v>1178.0999999999999</v>
      </c>
      <c r="AF78" s="48">
        <f>17082+8493</f>
        <v>25575</v>
      </c>
      <c r="AG78" s="79">
        <f t="shared" si="17"/>
        <v>360</v>
      </c>
      <c r="AI78" s="75">
        <v>1</v>
      </c>
      <c r="AJ78" s="77">
        <f t="shared" si="18"/>
        <v>4613.1000000000004</v>
      </c>
      <c r="AK78" s="50">
        <f t="shared" si="19"/>
        <v>360</v>
      </c>
    </row>
    <row r="79" spans="1:37" x14ac:dyDescent="0.25">
      <c r="A79" s="37">
        <v>74</v>
      </c>
      <c r="B79" s="38" t="s">
        <v>104</v>
      </c>
      <c r="C79" s="39" t="s">
        <v>130</v>
      </c>
      <c r="D79" s="39">
        <v>2</v>
      </c>
      <c r="E79" s="41">
        <v>1980</v>
      </c>
      <c r="F79" s="41">
        <v>22</v>
      </c>
      <c r="G79" s="48">
        <v>287.8</v>
      </c>
      <c r="H79" s="48"/>
      <c r="I79" s="48">
        <f t="shared" si="20"/>
        <v>2626.1</v>
      </c>
      <c r="J79" s="48">
        <v>2626.1</v>
      </c>
      <c r="K79" s="48">
        <v>1235.4000000000001</v>
      </c>
      <c r="L79" s="42">
        <f t="shared" si="15"/>
        <v>144</v>
      </c>
      <c r="M79" s="41">
        <f t="shared" si="10"/>
        <v>36</v>
      </c>
      <c r="N79" s="41">
        <v>4</v>
      </c>
      <c r="O79" s="41">
        <v>16</v>
      </c>
      <c r="P79" s="41">
        <v>12</v>
      </c>
      <c r="Q79" s="41">
        <v>4</v>
      </c>
      <c r="R79" s="48"/>
      <c r="S79" s="44">
        <v>6149</v>
      </c>
      <c r="T79" s="45">
        <f t="shared" ref="T79:T97" si="22">U79+V79+W79+X79</f>
        <v>5333.3</v>
      </c>
      <c r="U79" s="49"/>
      <c r="V79" s="49">
        <v>5333.3</v>
      </c>
      <c r="W79" s="49"/>
      <c r="X79" s="49"/>
      <c r="Y79" s="50">
        <f>58.2*12.75</f>
        <v>742.05000000000007</v>
      </c>
      <c r="Z79" s="50">
        <v>58.2</v>
      </c>
      <c r="AA79" s="50">
        <v>12.75</v>
      </c>
      <c r="AB79" s="50">
        <v>11.4</v>
      </c>
      <c r="AC79" s="50">
        <v>2.95</v>
      </c>
      <c r="AD79" s="47">
        <f t="shared" si="21"/>
        <v>742.1</v>
      </c>
      <c r="AE79" s="50">
        <v>742.1</v>
      </c>
      <c r="AF79" s="50">
        <v>8460</v>
      </c>
      <c r="AG79" s="79">
        <f t="shared" si="17"/>
        <v>144</v>
      </c>
      <c r="AI79" s="75">
        <v>1</v>
      </c>
      <c r="AJ79" s="77">
        <f t="shared" si="18"/>
        <v>5333.3</v>
      </c>
      <c r="AK79" s="50">
        <f t="shared" si="19"/>
        <v>144</v>
      </c>
    </row>
    <row r="80" spans="1:37" x14ac:dyDescent="0.25">
      <c r="A80" s="37">
        <v>75</v>
      </c>
      <c r="B80" s="38" t="s">
        <v>104</v>
      </c>
      <c r="C80" s="39" t="s">
        <v>131</v>
      </c>
      <c r="D80" s="39">
        <v>8</v>
      </c>
      <c r="E80" s="41">
        <v>1985</v>
      </c>
      <c r="F80" s="41">
        <v>21</v>
      </c>
      <c r="G80" s="48">
        <v>310.39999999999998</v>
      </c>
      <c r="H80" s="52">
        <v>310.39999999999998</v>
      </c>
      <c r="I80" s="48">
        <f t="shared" si="20"/>
        <v>2562.9</v>
      </c>
      <c r="J80" s="48">
        <v>2562.9</v>
      </c>
      <c r="K80" s="48">
        <v>1518</v>
      </c>
      <c r="L80" s="42">
        <f t="shared" si="15"/>
        <v>192</v>
      </c>
      <c r="M80" s="41">
        <f t="shared" si="10"/>
        <v>48</v>
      </c>
      <c r="N80" s="41">
        <v>9</v>
      </c>
      <c r="O80" s="41">
        <v>19</v>
      </c>
      <c r="P80" s="41">
        <v>19</v>
      </c>
      <c r="Q80" s="41">
        <v>1</v>
      </c>
      <c r="R80" s="48"/>
      <c r="S80" s="44">
        <v>4524</v>
      </c>
      <c r="T80" s="45">
        <f t="shared" si="22"/>
        <v>3746.6</v>
      </c>
      <c r="U80" s="49"/>
      <c r="V80" s="49">
        <v>3746.6</v>
      </c>
      <c r="W80" s="49"/>
      <c r="X80" s="49"/>
      <c r="Y80" s="50">
        <f>61.7*12.6</f>
        <v>777.42</v>
      </c>
      <c r="Z80" s="50"/>
      <c r="AA80" s="50"/>
      <c r="AB80" s="50">
        <v>14.05</v>
      </c>
      <c r="AC80" s="50">
        <v>2.1</v>
      </c>
      <c r="AD80" s="47">
        <f t="shared" si="21"/>
        <v>774.4</v>
      </c>
      <c r="AE80" s="50">
        <v>774.4</v>
      </c>
      <c r="AF80" s="50">
        <v>10922</v>
      </c>
      <c r="AG80" s="79">
        <f t="shared" si="17"/>
        <v>192</v>
      </c>
      <c r="AI80" s="75">
        <v>1</v>
      </c>
      <c r="AJ80" s="77">
        <f t="shared" si="18"/>
        <v>3746.6</v>
      </c>
      <c r="AK80" s="50">
        <f t="shared" si="19"/>
        <v>192</v>
      </c>
    </row>
    <row r="81" spans="1:37" x14ac:dyDescent="0.25">
      <c r="A81" s="37">
        <v>76</v>
      </c>
      <c r="B81" s="38" t="s">
        <v>104</v>
      </c>
      <c r="C81" s="39" t="s">
        <v>131</v>
      </c>
      <c r="D81" s="39">
        <v>10</v>
      </c>
      <c r="E81" s="41">
        <v>1988</v>
      </c>
      <c r="F81" s="41">
        <v>24</v>
      </c>
      <c r="G81" s="48">
        <v>319.3</v>
      </c>
      <c r="H81" s="48"/>
      <c r="I81" s="48">
        <f t="shared" si="20"/>
        <v>2543</v>
      </c>
      <c r="J81" s="48">
        <v>2543</v>
      </c>
      <c r="K81" s="48">
        <v>1505</v>
      </c>
      <c r="L81" s="42">
        <f t="shared" si="15"/>
        <v>192</v>
      </c>
      <c r="M81" s="41">
        <f t="shared" si="10"/>
        <v>48</v>
      </c>
      <c r="N81" s="41">
        <v>9</v>
      </c>
      <c r="O81" s="41">
        <v>19</v>
      </c>
      <c r="P81" s="41">
        <v>20</v>
      </c>
      <c r="Q81" s="41"/>
      <c r="R81" s="48"/>
      <c r="S81" s="44">
        <v>5724</v>
      </c>
      <c r="T81" s="45">
        <f t="shared" si="22"/>
        <v>5724</v>
      </c>
      <c r="U81" s="49"/>
      <c r="V81" s="49">
        <v>5724</v>
      </c>
      <c r="W81" s="49"/>
      <c r="X81" s="49"/>
      <c r="Y81" s="50"/>
      <c r="Z81" s="50"/>
      <c r="AA81" s="50"/>
      <c r="AB81" s="50">
        <v>14.1</v>
      </c>
      <c r="AC81" s="50">
        <v>2.1</v>
      </c>
      <c r="AD81" s="47">
        <f t="shared" si="21"/>
        <v>1224.7</v>
      </c>
      <c r="AE81" s="50">
        <f>999.8+224.9</f>
        <v>1224.7</v>
      </c>
      <c r="AF81" s="50">
        <v>11713</v>
      </c>
      <c r="AG81" s="79">
        <f t="shared" si="17"/>
        <v>192</v>
      </c>
      <c r="AI81" s="75">
        <v>1</v>
      </c>
      <c r="AJ81" s="77">
        <f t="shared" si="18"/>
        <v>5724</v>
      </c>
      <c r="AK81" s="50">
        <f t="shared" si="19"/>
        <v>192</v>
      </c>
    </row>
    <row r="82" spans="1:37" x14ac:dyDescent="0.25">
      <c r="A82" s="37">
        <v>77</v>
      </c>
      <c r="B82" s="38" t="s">
        <v>104</v>
      </c>
      <c r="C82" s="39" t="s">
        <v>131</v>
      </c>
      <c r="D82" s="39">
        <v>15</v>
      </c>
      <c r="E82" s="41">
        <v>1988</v>
      </c>
      <c r="F82" s="41">
        <v>60</v>
      </c>
      <c r="G82" s="48">
        <v>437.6</v>
      </c>
      <c r="H82" s="48"/>
      <c r="I82" s="48">
        <f t="shared" si="20"/>
        <v>3709.6</v>
      </c>
      <c r="J82" s="48">
        <v>3709.6</v>
      </c>
      <c r="K82" s="48">
        <v>2268.9</v>
      </c>
      <c r="L82" s="42">
        <f t="shared" si="15"/>
        <v>216</v>
      </c>
      <c r="M82" s="41">
        <f t="shared" si="10"/>
        <v>54</v>
      </c>
      <c r="N82" s="41">
        <v>5</v>
      </c>
      <c r="O82" s="41">
        <v>28</v>
      </c>
      <c r="P82" s="41">
        <v>20</v>
      </c>
      <c r="Q82" s="41">
        <v>1</v>
      </c>
      <c r="R82" s="48"/>
      <c r="S82" s="44">
        <v>6124.2</v>
      </c>
      <c r="T82" s="45">
        <f t="shared" si="22"/>
        <v>4993.3999999999996</v>
      </c>
      <c r="U82" s="49"/>
      <c r="V82" s="49">
        <v>4993.3999999999996</v>
      </c>
      <c r="W82" s="49"/>
      <c r="X82" s="49"/>
      <c r="Y82" s="50">
        <f>89.75*12.6</f>
        <v>1130.8499999999999</v>
      </c>
      <c r="Z82" s="50"/>
      <c r="AA82" s="50"/>
      <c r="AB82" s="54">
        <v>14</v>
      </c>
      <c r="AC82" s="50">
        <v>2.5</v>
      </c>
      <c r="AD82" s="47">
        <f t="shared" si="21"/>
        <v>1131</v>
      </c>
      <c r="AE82" s="50">
        <v>1131</v>
      </c>
      <c r="AF82" s="50">
        <v>15834</v>
      </c>
      <c r="AG82" s="79">
        <f t="shared" si="17"/>
        <v>216</v>
      </c>
      <c r="AI82" s="75">
        <v>1</v>
      </c>
      <c r="AJ82" s="77">
        <f t="shared" si="18"/>
        <v>4993.3999999999996</v>
      </c>
      <c r="AK82" s="50">
        <f t="shared" si="19"/>
        <v>216</v>
      </c>
    </row>
    <row r="83" spans="1:37" x14ac:dyDescent="0.25">
      <c r="A83" s="37">
        <v>78</v>
      </c>
      <c r="B83" s="38" t="s">
        <v>104</v>
      </c>
      <c r="C83" s="53" t="s">
        <v>132</v>
      </c>
      <c r="D83" s="39">
        <v>92</v>
      </c>
      <c r="E83" s="41">
        <v>1972</v>
      </c>
      <c r="F83" s="41">
        <v>57</v>
      </c>
      <c r="G83" s="48">
        <v>403.6</v>
      </c>
      <c r="H83" s="48"/>
      <c r="I83" s="48">
        <f t="shared" si="20"/>
        <v>4646.7</v>
      </c>
      <c r="J83" s="48">
        <v>4646.7</v>
      </c>
      <c r="K83" s="48">
        <v>3198.7</v>
      </c>
      <c r="L83" s="42">
        <f t="shared" si="15"/>
        <v>400</v>
      </c>
      <c r="M83" s="41">
        <f t="shared" si="10"/>
        <v>100</v>
      </c>
      <c r="N83" s="41">
        <v>15</v>
      </c>
      <c r="O83" s="41">
        <v>60</v>
      </c>
      <c r="P83" s="41">
        <v>25</v>
      </c>
      <c r="Q83" s="41"/>
      <c r="R83" s="48"/>
      <c r="S83" s="44">
        <v>3311</v>
      </c>
      <c r="T83" s="45">
        <f t="shared" si="22"/>
        <v>2067.3000000000002</v>
      </c>
      <c r="U83" s="49"/>
      <c r="V83" s="49">
        <v>2067.3000000000002</v>
      </c>
      <c r="W83" s="49"/>
      <c r="X83" s="49"/>
      <c r="Y83" s="50">
        <f>100.3*12.4</f>
        <v>1243.72</v>
      </c>
      <c r="Z83" s="50"/>
      <c r="AA83" s="50"/>
      <c r="AB83" s="50">
        <v>13.8</v>
      </c>
      <c r="AC83" s="50">
        <v>2.5499999999999998</v>
      </c>
      <c r="AD83" s="47">
        <f t="shared" si="21"/>
        <v>1238.7</v>
      </c>
      <c r="AE83" s="50">
        <v>1238.7</v>
      </c>
      <c r="AF83" s="50">
        <v>17094</v>
      </c>
      <c r="AG83" s="79">
        <f t="shared" si="17"/>
        <v>400</v>
      </c>
      <c r="AI83" s="75">
        <v>1</v>
      </c>
      <c r="AJ83" s="77">
        <f t="shared" si="18"/>
        <v>2067.3000000000002</v>
      </c>
      <c r="AK83" s="50">
        <f t="shared" si="19"/>
        <v>400</v>
      </c>
    </row>
    <row r="84" spans="1:37" ht="17.25" customHeight="1" x14ac:dyDescent="0.25">
      <c r="A84" s="37">
        <v>79</v>
      </c>
      <c r="B84" s="38" t="s">
        <v>133</v>
      </c>
      <c r="C84" s="39" t="s">
        <v>134</v>
      </c>
      <c r="D84" s="39">
        <v>4</v>
      </c>
      <c r="E84" s="41">
        <v>1975</v>
      </c>
      <c r="F84" s="41">
        <v>2</v>
      </c>
      <c r="G84" s="48">
        <v>39.799999999999997</v>
      </c>
      <c r="H84" s="48"/>
      <c r="I84" s="48"/>
      <c r="J84" s="48">
        <v>379</v>
      </c>
      <c r="K84" s="48">
        <v>217.2</v>
      </c>
      <c r="L84" s="42">
        <f t="shared" si="15"/>
        <v>32</v>
      </c>
      <c r="M84" s="41">
        <f t="shared" si="10"/>
        <v>8</v>
      </c>
      <c r="N84" s="41"/>
      <c r="O84" s="41">
        <v>6</v>
      </c>
      <c r="P84" s="41">
        <v>2</v>
      </c>
      <c r="Q84" s="41"/>
      <c r="R84" s="41"/>
      <c r="S84" s="44">
        <v>330.2</v>
      </c>
      <c r="T84" s="45">
        <f t="shared" si="22"/>
        <v>78.7</v>
      </c>
      <c r="U84" s="49"/>
      <c r="V84" s="49"/>
      <c r="W84" s="49">
        <v>78.7</v>
      </c>
      <c r="X84" s="49"/>
      <c r="Y84" s="50"/>
      <c r="Z84" s="50"/>
      <c r="AA84" s="50"/>
      <c r="AB84" s="50"/>
      <c r="AC84" s="50"/>
      <c r="AD84" s="47">
        <f t="shared" si="21"/>
        <v>251.5</v>
      </c>
      <c r="AE84" s="50">
        <v>251.5</v>
      </c>
      <c r="AF84" s="50">
        <v>1446</v>
      </c>
      <c r="AG84" s="79">
        <f t="shared" si="17"/>
        <v>32</v>
      </c>
      <c r="AI84" s="75"/>
      <c r="AJ84" s="75"/>
      <c r="AK84" s="50"/>
    </row>
    <row r="85" spans="1:37" ht="16.5" customHeight="1" x14ac:dyDescent="0.25">
      <c r="A85" s="37">
        <v>80</v>
      </c>
      <c r="B85" s="38" t="s">
        <v>133</v>
      </c>
      <c r="C85" s="39" t="s">
        <v>134</v>
      </c>
      <c r="D85" s="39">
        <v>5</v>
      </c>
      <c r="E85" s="41">
        <v>1975</v>
      </c>
      <c r="F85" s="41">
        <v>2</v>
      </c>
      <c r="G85" s="48">
        <v>39.799999999999997</v>
      </c>
      <c r="H85" s="48"/>
      <c r="I85" s="48"/>
      <c r="J85" s="48">
        <v>379</v>
      </c>
      <c r="K85" s="48">
        <v>221.6</v>
      </c>
      <c r="L85" s="42">
        <f t="shared" si="15"/>
        <v>32</v>
      </c>
      <c r="M85" s="41">
        <f t="shared" si="10"/>
        <v>8</v>
      </c>
      <c r="N85" s="41"/>
      <c r="O85" s="41">
        <v>6</v>
      </c>
      <c r="P85" s="41">
        <v>2</v>
      </c>
      <c r="Q85" s="41"/>
      <c r="R85" s="41"/>
      <c r="S85" s="44">
        <v>330.2</v>
      </c>
      <c r="T85" s="45">
        <f t="shared" si="22"/>
        <v>76.8</v>
      </c>
      <c r="U85" s="49"/>
      <c r="V85" s="49"/>
      <c r="W85" s="49">
        <v>76.8</v>
      </c>
      <c r="X85" s="49"/>
      <c r="Y85" s="50"/>
      <c r="Z85" s="50">
        <v>20.6</v>
      </c>
      <c r="AA85" s="50">
        <v>12.3</v>
      </c>
      <c r="AB85" s="50">
        <v>5.75</v>
      </c>
      <c r="AC85" s="50"/>
      <c r="AD85" s="47">
        <f t="shared" si="21"/>
        <v>253.4</v>
      </c>
      <c r="AE85" s="50">
        <v>253.4</v>
      </c>
      <c r="AF85" s="50">
        <v>1457</v>
      </c>
      <c r="AG85" s="79">
        <f t="shared" si="17"/>
        <v>32</v>
      </c>
      <c r="AI85" s="75"/>
      <c r="AJ85" s="75"/>
      <c r="AK85" s="50"/>
    </row>
    <row r="86" spans="1:37" ht="16.5" customHeight="1" x14ac:dyDescent="0.25">
      <c r="A86" s="37">
        <v>81</v>
      </c>
      <c r="B86" s="38" t="s">
        <v>133</v>
      </c>
      <c r="C86" s="39" t="s">
        <v>134</v>
      </c>
      <c r="D86" s="39">
        <v>6</v>
      </c>
      <c r="E86" s="41">
        <v>1975</v>
      </c>
      <c r="F86" s="41">
        <v>2</v>
      </c>
      <c r="G86" s="48">
        <v>39.799999999999997</v>
      </c>
      <c r="H86" s="48"/>
      <c r="I86" s="48"/>
      <c r="J86" s="48">
        <v>379</v>
      </c>
      <c r="K86" s="48">
        <v>212.4</v>
      </c>
      <c r="L86" s="42">
        <f t="shared" si="15"/>
        <v>32</v>
      </c>
      <c r="M86" s="41">
        <f t="shared" si="10"/>
        <v>8</v>
      </c>
      <c r="N86" s="41"/>
      <c r="O86" s="41">
        <v>6</v>
      </c>
      <c r="P86" s="41">
        <v>2</v>
      </c>
      <c r="Q86" s="41"/>
      <c r="R86" s="41"/>
      <c r="S86" s="44">
        <v>330.2</v>
      </c>
      <c r="T86" s="45">
        <f t="shared" si="22"/>
        <v>78.5</v>
      </c>
      <c r="U86" s="49"/>
      <c r="V86" s="49"/>
      <c r="W86" s="49">
        <v>78.5</v>
      </c>
      <c r="X86" s="49"/>
      <c r="Y86" s="50"/>
      <c r="Z86" s="50">
        <v>20.3</v>
      </c>
      <c r="AA86" s="50">
        <v>12.4</v>
      </c>
      <c r="AB86" s="50">
        <v>5.75</v>
      </c>
      <c r="AC86" s="50">
        <v>2.2999999999999998</v>
      </c>
      <c r="AD86" s="47">
        <f t="shared" si="21"/>
        <v>251.7</v>
      </c>
      <c r="AE86" s="50">
        <v>251.7</v>
      </c>
      <c r="AF86" s="50">
        <v>1447</v>
      </c>
      <c r="AG86" s="79">
        <f t="shared" si="17"/>
        <v>32</v>
      </c>
      <c r="AI86" s="75"/>
      <c r="AJ86" s="75"/>
      <c r="AK86" s="50"/>
    </row>
    <row r="87" spans="1:37" ht="16.5" customHeight="1" x14ac:dyDescent="0.25">
      <c r="A87" s="37">
        <v>82</v>
      </c>
      <c r="B87" s="38" t="s">
        <v>133</v>
      </c>
      <c r="C87" s="39" t="s">
        <v>134</v>
      </c>
      <c r="D87" s="39">
        <v>7</v>
      </c>
      <c r="E87" s="41">
        <v>1975</v>
      </c>
      <c r="F87" s="41">
        <v>4</v>
      </c>
      <c r="G87" s="48">
        <v>78.2</v>
      </c>
      <c r="H87" s="48"/>
      <c r="I87" s="48"/>
      <c r="J87" s="48">
        <v>597</v>
      </c>
      <c r="K87" s="48">
        <v>346.4</v>
      </c>
      <c r="L87" s="42">
        <f t="shared" si="15"/>
        <v>48</v>
      </c>
      <c r="M87" s="41">
        <f t="shared" si="10"/>
        <v>12</v>
      </c>
      <c r="N87" s="41">
        <v>2</v>
      </c>
      <c r="O87" s="41">
        <v>6</v>
      </c>
      <c r="P87" s="41">
        <v>4</v>
      </c>
      <c r="Q87" s="41"/>
      <c r="R87" s="41"/>
      <c r="S87" s="44">
        <v>608</v>
      </c>
      <c r="T87" s="45">
        <f t="shared" si="22"/>
        <v>179.2</v>
      </c>
      <c r="U87" s="49"/>
      <c r="V87" s="49"/>
      <c r="W87" s="49">
        <v>179.2</v>
      </c>
      <c r="X87" s="49"/>
      <c r="Y87" s="50"/>
      <c r="Z87" s="50">
        <v>35.15</v>
      </c>
      <c r="AA87" s="50">
        <v>12.2</v>
      </c>
      <c r="AB87" s="50">
        <v>5.75</v>
      </c>
      <c r="AC87" s="50">
        <v>2.2999999999999998</v>
      </c>
      <c r="AD87" s="47">
        <f t="shared" si="21"/>
        <v>428.8</v>
      </c>
      <c r="AE87" s="50">
        <v>428.8</v>
      </c>
      <c r="AF87" s="50">
        <v>2466</v>
      </c>
      <c r="AG87" s="79">
        <f t="shared" si="17"/>
        <v>48</v>
      </c>
      <c r="AI87" s="75"/>
      <c r="AJ87" s="75"/>
      <c r="AK87" s="50"/>
    </row>
    <row r="88" spans="1:37" ht="16.5" customHeight="1" x14ac:dyDescent="0.25">
      <c r="A88" s="37">
        <v>83</v>
      </c>
      <c r="B88" s="38" t="s">
        <v>133</v>
      </c>
      <c r="C88" s="39" t="s">
        <v>134</v>
      </c>
      <c r="D88" s="39">
        <v>8</v>
      </c>
      <c r="E88" s="41">
        <v>1975</v>
      </c>
      <c r="F88" s="41">
        <v>4</v>
      </c>
      <c r="G88" s="48">
        <v>78.2</v>
      </c>
      <c r="H88" s="48"/>
      <c r="I88" s="48"/>
      <c r="J88" s="48">
        <v>597</v>
      </c>
      <c r="K88" s="48">
        <v>354</v>
      </c>
      <c r="L88" s="42">
        <f t="shared" si="15"/>
        <v>48</v>
      </c>
      <c r="M88" s="41">
        <f t="shared" si="10"/>
        <v>12</v>
      </c>
      <c r="N88" s="41">
        <v>2</v>
      </c>
      <c r="O88" s="41">
        <v>6</v>
      </c>
      <c r="P88" s="41">
        <v>4</v>
      </c>
      <c r="Q88" s="41"/>
      <c r="R88" s="41"/>
      <c r="S88" s="44">
        <v>6080</v>
      </c>
      <c r="T88" s="45">
        <f t="shared" si="22"/>
        <v>5645.8</v>
      </c>
      <c r="U88" s="49"/>
      <c r="V88" s="49"/>
      <c r="W88" s="49">
        <v>5645.8</v>
      </c>
      <c r="X88" s="49"/>
      <c r="Y88" s="50"/>
      <c r="Z88" s="50">
        <v>35.299999999999997</v>
      </c>
      <c r="AA88" s="50">
        <v>12.3</v>
      </c>
      <c r="AB88" s="50">
        <v>5.75</v>
      </c>
      <c r="AC88" s="50"/>
      <c r="AD88" s="47">
        <f t="shared" si="21"/>
        <v>434.2</v>
      </c>
      <c r="AE88" s="50">
        <v>434.2</v>
      </c>
      <c r="AF88" s="50">
        <v>2497</v>
      </c>
      <c r="AG88" s="79">
        <f t="shared" si="17"/>
        <v>48</v>
      </c>
      <c r="AI88" s="75"/>
      <c r="AJ88" s="75"/>
      <c r="AK88" s="50"/>
    </row>
    <row r="89" spans="1:37" ht="16.5" customHeight="1" x14ac:dyDescent="0.25">
      <c r="A89" s="37">
        <v>84</v>
      </c>
      <c r="B89" s="38" t="s">
        <v>133</v>
      </c>
      <c r="C89" s="39" t="s">
        <v>134</v>
      </c>
      <c r="D89" s="39">
        <v>9</v>
      </c>
      <c r="E89" s="41">
        <v>1975</v>
      </c>
      <c r="F89" s="41">
        <v>4</v>
      </c>
      <c r="G89" s="48">
        <v>78.2</v>
      </c>
      <c r="H89" s="48"/>
      <c r="I89" s="48"/>
      <c r="J89" s="48">
        <v>597</v>
      </c>
      <c r="K89" s="48">
        <v>342.6</v>
      </c>
      <c r="L89" s="48">
        <f t="shared" si="15"/>
        <v>48</v>
      </c>
      <c r="M89" s="41">
        <f t="shared" si="10"/>
        <v>12</v>
      </c>
      <c r="N89" s="41">
        <v>2</v>
      </c>
      <c r="O89" s="41">
        <v>6</v>
      </c>
      <c r="P89" s="41">
        <v>4</v>
      </c>
      <c r="Q89" s="41"/>
      <c r="R89" s="41"/>
      <c r="S89" s="44">
        <v>608</v>
      </c>
      <c r="T89" s="45">
        <f t="shared" si="22"/>
        <v>202.5</v>
      </c>
      <c r="U89" s="49"/>
      <c r="V89" s="49"/>
      <c r="W89" s="49">
        <v>202.5</v>
      </c>
      <c r="X89" s="49"/>
      <c r="Y89" s="50"/>
      <c r="Z89" s="50">
        <v>32.700000000000003</v>
      </c>
      <c r="AA89" s="50">
        <v>12.4</v>
      </c>
      <c r="AB89" s="50">
        <v>5.75</v>
      </c>
      <c r="AC89" s="50">
        <v>2.2999999999999998</v>
      </c>
      <c r="AD89" s="47">
        <f t="shared" si="21"/>
        <v>405.5</v>
      </c>
      <c r="AE89" s="50">
        <v>405.5</v>
      </c>
      <c r="AF89" s="59">
        <f>5.75*405.5</f>
        <v>2331.625</v>
      </c>
      <c r="AG89" s="79">
        <f t="shared" si="17"/>
        <v>48</v>
      </c>
      <c r="AI89" s="75"/>
      <c r="AJ89" s="75"/>
      <c r="AK89" s="50"/>
    </row>
    <row r="90" spans="1:37" ht="16.5" customHeight="1" x14ac:dyDescent="0.25">
      <c r="A90" s="37">
        <v>85</v>
      </c>
      <c r="B90" s="38" t="s">
        <v>104</v>
      </c>
      <c r="C90" s="53" t="s">
        <v>105</v>
      </c>
      <c r="D90" s="40">
        <v>37</v>
      </c>
      <c r="E90" s="41">
        <v>1972</v>
      </c>
      <c r="F90" s="41"/>
      <c r="G90" s="48"/>
      <c r="H90" s="48"/>
      <c r="I90" s="48">
        <f>J90</f>
        <v>2206.7000000000003</v>
      </c>
      <c r="J90" s="48">
        <f>2631.9-425.2</f>
        <v>2206.7000000000003</v>
      </c>
      <c r="K90" s="48"/>
      <c r="L90" s="48"/>
      <c r="M90" s="41"/>
      <c r="N90" s="41"/>
      <c r="O90" s="41"/>
      <c r="P90" s="41"/>
      <c r="Q90" s="41"/>
      <c r="R90" s="41"/>
      <c r="S90" s="44">
        <v>7078</v>
      </c>
      <c r="T90" s="45">
        <f t="shared" si="22"/>
        <v>5792.4</v>
      </c>
      <c r="U90" s="49">
        <v>402</v>
      </c>
      <c r="V90" s="49">
        <v>5390.4</v>
      </c>
      <c r="W90" s="49"/>
      <c r="X90" s="49"/>
      <c r="Y90" s="50">
        <f>45.6*12.8</f>
        <v>583.68000000000006</v>
      </c>
      <c r="Z90" s="50">
        <v>45.6</v>
      </c>
      <c r="AA90" s="50">
        <v>12.8</v>
      </c>
      <c r="AB90" s="50">
        <v>17</v>
      </c>
      <c r="AC90" s="50">
        <v>2.4</v>
      </c>
      <c r="AD90" s="47">
        <f t="shared" si="21"/>
        <v>583.68000000000006</v>
      </c>
      <c r="AE90" s="50">
        <f>Z90*AA90</f>
        <v>583.68000000000006</v>
      </c>
      <c r="AF90" s="59">
        <f>AE90*AB90</f>
        <v>9922.5600000000013</v>
      </c>
      <c r="AG90" s="79">
        <f>M90*4</f>
        <v>0</v>
      </c>
      <c r="AI90" s="75">
        <v>1</v>
      </c>
      <c r="AJ90" s="77">
        <f t="shared" ref="AJ90:AJ91" si="23">T90</f>
        <v>5792.4</v>
      </c>
      <c r="AK90" s="50">
        <f>AG90</f>
        <v>0</v>
      </c>
    </row>
    <row r="91" spans="1:37" ht="16.5" customHeight="1" x14ac:dyDescent="0.25">
      <c r="A91" s="37">
        <v>86</v>
      </c>
      <c r="B91" s="38" t="s">
        <v>104</v>
      </c>
      <c r="C91" s="53" t="s">
        <v>105</v>
      </c>
      <c r="D91" s="40">
        <v>39</v>
      </c>
      <c r="E91" s="41">
        <v>1972</v>
      </c>
      <c r="F91" s="41"/>
      <c r="G91" s="48"/>
      <c r="H91" s="48"/>
      <c r="I91" s="48">
        <f>J91</f>
        <v>2201.2000000000003</v>
      </c>
      <c r="J91" s="48">
        <f>2570.4-369.2</f>
        <v>2201.2000000000003</v>
      </c>
      <c r="K91" s="48"/>
      <c r="L91" s="48"/>
      <c r="M91" s="41"/>
      <c r="N91" s="41"/>
      <c r="O91" s="41"/>
      <c r="P91" s="41"/>
      <c r="Q91" s="41"/>
      <c r="R91" s="41"/>
      <c r="S91" s="48"/>
      <c r="T91" s="45">
        <f t="shared" si="22"/>
        <v>450</v>
      </c>
      <c r="U91" s="48"/>
      <c r="V91" s="45">
        <f>44*9+12+42</f>
        <v>450</v>
      </c>
      <c r="W91" s="48"/>
      <c r="X91" s="48"/>
      <c r="Y91" s="50">
        <f>45.7*12.9</f>
        <v>589.53000000000009</v>
      </c>
      <c r="Z91" s="50">
        <v>45.7</v>
      </c>
      <c r="AA91" s="50">
        <v>12.9</v>
      </c>
      <c r="AB91" s="50">
        <v>17</v>
      </c>
      <c r="AC91" s="50">
        <v>2.4</v>
      </c>
      <c r="AD91" s="47">
        <f t="shared" si="21"/>
        <v>589.53000000000009</v>
      </c>
      <c r="AE91" s="50">
        <f>Z91*AA91</f>
        <v>589.53000000000009</v>
      </c>
      <c r="AF91" s="59">
        <f>AE91*AB91</f>
        <v>10022.010000000002</v>
      </c>
      <c r="AG91" s="79">
        <f t="shared" si="17"/>
        <v>0</v>
      </c>
      <c r="AI91" s="75">
        <v>1</v>
      </c>
      <c r="AJ91" s="77">
        <f t="shared" si="23"/>
        <v>450</v>
      </c>
      <c r="AK91" s="50">
        <f t="shared" ref="AK91" si="24">AG91</f>
        <v>0</v>
      </c>
    </row>
    <row r="92" spans="1:37" ht="16.5" customHeight="1" x14ac:dyDescent="0.25">
      <c r="A92" s="37">
        <v>87</v>
      </c>
      <c r="B92" s="38" t="s">
        <v>104</v>
      </c>
      <c r="C92" s="53" t="s">
        <v>135</v>
      </c>
      <c r="D92" s="40">
        <v>74</v>
      </c>
      <c r="E92" s="41">
        <v>1989</v>
      </c>
      <c r="F92" s="41">
        <v>33</v>
      </c>
      <c r="G92" s="48">
        <v>146.9</v>
      </c>
      <c r="H92" s="48">
        <v>1987.9</v>
      </c>
      <c r="I92" s="48"/>
      <c r="J92" s="48">
        <v>4992.6000000000004</v>
      </c>
      <c r="K92" s="48">
        <v>2448.4</v>
      </c>
      <c r="L92" s="48"/>
      <c r="M92" s="41">
        <v>136</v>
      </c>
      <c r="N92" s="41"/>
      <c r="O92" s="41"/>
      <c r="P92" s="41"/>
      <c r="Q92" s="41"/>
      <c r="R92" s="41"/>
      <c r="S92" s="55">
        <v>7770</v>
      </c>
      <c r="T92" s="45">
        <f t="shared" si="22"/>
        <v>6645.6</v>
      </c>
      <c r="U92" s="49"/>
      <c r="V92" s="49"/>
      <c r="W92" s="49">
        <v>6645.6</v>
      </c>
      <c r="X92" s="49"/>
      <c r="Y92" s="50">
        <f>80.6*15.4</f>
        <v>1241.24</v>
      </c>
      <c r="Z92" s="50">
        <v>80.599999999999994</v>
      </c>
      <c r="AA92" s="50">
        <v>15.4</v>
      </c>
      <c r="AB92" s="50">
        <v>13.95</v>
      </c>
      <c r="AC92" s="50">
        <v>2.7</v>
      </c>
      <c r="AD92" s="47">
        <f t="shared" si="21"/>
        <v>1241.24</v>
      </c>
      <c r="AE92" s="50">
        <f>Z92*AA92</f>
        <v>1241.24</v>
      </c>
      <c r="AF92" s="59">
        <f>AE92*AB92</f>
        <v>17315.297999999999</v>
      </c>
      <c r="AG92" s="79">
        <f t="shared" si="17"/>
        <v>544</v>
      </c>
      <c r="AI92" s="75"/>
      <c r="AJ92" s="75"/>
      <c r="AK92" s="50"/>
    </row>
    <row r="93" spans="1:37" ht="16.5" customHeight="1" x14ac:dyDescent="0.25">
      <c r="A93" s="37">
        <v>88</v>
      </c>
      <c r="B93" s="38" t="s">
        <v>104</v>
      </c>
      <c r="C93" s="53" t="s">
        <v>135</v>
      </c>
      <c r="D93" s="40">
        <v>76</v>
      </c>
      <c r="E93" s="41">
        <v>1987</v>
      </c>
      <c r="F93" s="41">
        <v>30</v>
      </c>
      <c r="G93" s="48">
        <v>724</v>
      </c>
      <c r="H93" s="48">
        <v>844</v>
      </c>
      <c r="I93" s="48"/>
      <c r="J93" s="48">
        <v>4435.1000000000004</v>
      </c>
      <c r="K93" s="48">
        <v>2514.6999999999998</v>
      </c>
      <c r="L93" s="48"/>
      <c r="M93" s="41">
        <v>96</v>
      </c>
      <c r="N93" s="41"/>
      <c r="O93" s="41"/>
      <c r="P93" s="41"/>
      <c r="Q93" s="41"/>
      <c r="R93" s="41"/>
      <c r="S93" s="55">
        <v>10192</v>
      </c>
      <c r="T93" s="45">
        <f t="shared" si="22"/>
        <v>10052</v>
      </c>
      <c r="U93" s="49"/>
      <c r="V93" s="49"/>
      <c r="W93" s="49">
        <v>10052</v>
      </c>
      <c r="X93" s="49"/>
      <c r="Y93" s="50">
        <f>81.2*15.3</f>
        <v>1242.3600000000001</v>
      </c>
      <c r="Z93" s="50">
        <v>81.2</v>
      </c>
      <c r="AA93" s="50">
        <v>15.3</v>
      </c>
      <c r="AB93" s="50">
        <v>14</v>
      </c>
      <c r="AC93" s="50">
        <v>2.4</v>
      </c>
      <c r="AD93" s="47">
        <f t="shared" si="21"/>
        <v>1242.3600000000001</v>
      </c>
      <c r="AE93" s="50">
        <f>Z93*AA93</f>
        <v>1242.3600000000001</v>
      </c>
      <c r="AF93" s="59">
        <f>AE93*AB93</f>
        <v>17393.04</v>
      </c>
      <c r="AG93" s="79">
        <f t="shared" si="17"/>
        <v>384</v>
      </c>
      <c r="AI93" s="75"/>
      <c r="AJ93" s="75"/>
      <c r="AK93" s="50"/>
    </row>
    <row r="94" spans="1:37" ht="16.5" customHeight="1" x14ac:dyDescent="0.25">
      <c r="A94" s="37">
        <v>89</v>
      </c>
      <c r="B94" s="38" t="s">
        <v>104</v>
      </c>
      <c r="C94" s="39" t="s">
        <v>109</v>
      </c>
      <c r="D94" s="39">
        <v>9</v>
      </c>
      <c r="E94" s="41">
        <v>1959</v>
      </c>
      <c r="F94" s="41"/>
      <c r="G94" s="48"/>
      <c r="H94" s="48"/>
      <c r="I94" s="48">
        <f t="shared" ref="I94:I104" si="25">J94</f>
        <v>1085</v>
      </c>
      <c r="J94" s="48">
        <v>1085</v>
      </c>
      <c r="K94" s="48">
        <v>748</v>
      </c>
      <c r="L94" s="48">
        <f t="shared" ref="L94:L95" si="26">M94*4</f>
        <v>96</v>
      </c>
      <c r="M94" s="41">
        <f t="shared" ref="M94" si="27">SUM(N94:R94)</f>
        <v>24</v>
      </c>
      <c r="N94" s="41"/>
      <c r="O94" s="41">
        <v>18</v>
      </c>
      <c r="P94" s="41">
        <v>6</v>
      </c>
      <c r="Q94" s="41"/>
      <c r="R94" s="41"/>
      <c r="S94" s="49">
        <v>5600</v>
      </c>
      <c r="T94" s="45">
        <f t="shared" si="22"/>
        <v>5115.8999999999996</v>
      </c>
      <c r="U94" s="49">
        <v>400</v>
      </c>
      <c r="V94" s="56">
        <v>4715.8999999999996</v>
      </c>
      <c r="W94" s="44"/>
      <c r="X94" s="44"/>
      <c r="Y94" s="50"/>
      <c r="Z94" s="50">
        <v>39.200000000000003</v>
      </c>
      <c r="AA94" s="50">
        <v>12.35</v>
      </c>
      <c r="AB94" s="50">
        <v>8.4</v>
      </c>
      <c r="AC94" s="50"/>
      <c r="AD94" s="47">
        <f>Z94*AA94</f>
        <v>484.12</v>
      </c>
      <c r="AE94" s="50"/>
      <c r="AF94" s="59"/>
      <c r="AG94" s="79">
        <f t="shared" si="17"/>
        <v>96</v>
      </c>
      <c r="AI94" s="75">
        <v>1</v>
      </c>
      <c r="AJ94" s="77">
        <f t="shared" ref="AJ94:AJ104" si="28">T94</f>
        <v>5115.8999999999996</v>
      </c>
      <c r="AK94" s="50">
        <f t="shared" ref="AK94:AK104" si="29">AG94</f>
        <v>96</v>
      </c>
    </row>
    <row r="95" spans="1:37" ht="16.5" customHeight="1" x14ac:dyDescent="0.25">
      <c r="A95" s="37">
        <v>90</v>
      </c>
      <c r="B95" s="38" t="s">
        <v>100</v>
      </c>
      <c r="C95" s="39" t="s">
        <v>136</v>
      </c>
      <c r="D95" s="39">
        <v>17</v>
      </c>
      <c r="E95" s="41">
        <v>2008</v>
      </c>
      <c r="F95" s="41"/>
      <c r="G95" s="48">
        <v>741.7</v>
      </c>
      <c r="H95" s="48"/>
      <c r="I95" s="48">
        <f t="shared" si="25"/>
        <v>5161.7</v>
      </c>
      <c r="J95" s="48">
        <v>5161.7</v>
      </c>
      <c r="K95" s="48">
        <v>1798</v>
      </c>
      <c r="L95" s="48">
        <f t="shared" si="26"/>
        <v>192</v>
      </c>
      <c r="M95" s="41">
        <v>48</v>
      </c>
      <c r="N95" s="55">
        <v>12</v>
      </c>
      <c r="O95" s="55">
        <v>24</v>
      </c>
      <c r="P95" s="41"/>
      <c r="Q95" s="41"/>
      <c r="R95" s="41"/>
      <c r="S95" s="44">
        <v>7441</v>
      </c>
      <c r="T95" s="45">
        <f t="shared" si="22"/>
        <v>5873.6</v>
      </c>
      <c r="U95" s="49">
        <v>350</v>
      </c>
      <c r="V95" s="44">
        <v>5523.6</v>
      </c>
      <c r="W95" s="44"/>
      <c r="X95" s="44"/>
      <c r="Y95" s="50"/>
      <c r="Z95" s="50">
        <v>49</v>
      </c>
      <c r="AA95" s="50">
        <v>15</v>
      </c>
      <c r="AB95" s="50"/>
      <c r="AC95" s="50"/>
      <c r="AD95" s="47">
        <f t="shared" ref="AD95:AD97" si="30">Z95*AA95</f>
        <v>735</v>
      </c>
      <c r="AE95" s="50"/>
      <c r="AF95" s="59"/>
      <c r="AG95" s="79">
        <f t="shared" si="17"/>
        <v>192</v>
      </c>
      <c r="AI95" s="75">
        <v>1</v>
      </c>
      <c r="AJ95" s="77">
        <f t="shared" si="28"/>
        <v>5873.6</v>
      </c>
      <c r="AK95" s="50">
        <f t="shared" si="29"/>
        <v>192</v>
      </c>
    </row>
    <row r="96" spans="1:37" ht="16.5" customHeight="1" x14ac:dyDescent="0.25">
      <c r="A96" s="37">
        <v>91</v>
      </c>
      <c r="B96" s="38" t="s">
        <v>100</v>
      </c>
      <c r="C96" s="39" t="s">
        <v>136</v>
      </c>
      <c r="D96" s="51" t="s">
        <v>137</v>
      </c>
      <c r="E96" s="41">
        <v>2008</v>
      </c>
      <c r="F96" s="41"/>
      <c r="G96" s="48"/>
      <c r="H96" s="48"/>
      <c r="I96" s="48">
        <f t="shared" si="25"/>
        <v>7718.9</v>
      </c>
      <c r="J96" s="48">
        <v>7718.9</v>
      </c>
      <c r="K96" s="48">
        <v>3865.9</v>
      </c>
      <c r="L96" s="48">
        <f>M96*4</f>
        <v>384</v>
      </c>
      <c r="M96" s="41">
        <v>96</v>
      </c>
      <c r="N96" s="55">
        <v>32</v>
      </c>
      <c r="O96" s="55">
        <v>32</v>
      </c>
      <c r="P96" s="41"/>
      <c r="Q96" s="41"/>
      <c r="R96" s="41"/>
      <c r="S96" s="44">
        <v>7441</v>
      </c>
      <c r="T96" s="45">
        <f t="shared" si="22"/>
        <v>5441.3</v>
      </c>
      <c r="U96" s="49">
        <v>420</v>
      </c>
      <c r="V96" s="44">
        <v>5021.3</v>
      </c>
      <c r="W96" s="44"/>
      <c r="X96" s="44"/>
      <c r="Y96" s="50"/>
      <c r="Z96" s="50">
        <v>70</v>
      </c>
      <c r="AA96" s="50">
        <v>15</v>
      </c>
      <c r="AB96" s="50"/>
      <c r="AC96" s="50"/>
      <c r="AD96" s="47">
        <f t="shared" si="30"/>
        <v>1050</v>
      </c>
      <c r="AE96" s="50"/>
      <c r="AF96" s="59"/>
      <c r="AG96" s="79">
        <f t="shared" si="17"/>
        <v>384</v>
      </c>
      <c r="AI96" s="75">
        <v>1</v>
      </c>
      <c r="AJ96" s="77">
        <f t="shared" si="28"/>
        <v>5441.3</v>
      </c>
      <c r="AK96" s="50">
        <f t="shared" si="29"/>
        <v>384</v>
      </c>
    </row>
    <row r="97" spans="1:37" ht="17.25" customHeight="1" x14ac:dyDescent="0.25">
      <c r="A97" s="37">
        <v>92</v>
      </c>
      <c r="B97" s="38" t="s">
        <v>104</v>
      </c>
      <c r="C97" s="39" t="s">
        <v>138</v>
      </c>
      <c r="D97" s="51">
        <v>52</v>
      </c>
      <c r="E97" s="41">
        <v>1988</v>
      </c>
      <c r="F97" s="41"/>
      <c r="G97" s="48">
        <v>301.60000000000002</v>
      </c>
      <c r="H97" s="48"/>
      <c r="I97" s="48">
        <f t="shared" si="25"/>
        <v>5468.8</v>
      </c>
      <c r="J97" s="48">
        <v>5468.8</v>
      </c>
      <c r="K97" s="48">
        <v>3328.2</v>
      </c>
      <c r="L97" s="48">
        <f t="shared" ref="L97:L98" si="31">M97*4</f>
        <v>392</v>
      </c>
      <c r="M97" s="41">
        <v>98</v>
      </c>
      <c r="N97" s="41">
        <v>10</v>
      </c>
      <c r="O97" s="41">
        <v>9</v>
      </c>
      <c r="P97" s="41">
        <v>20</v>
      </c>
      <c r="Q97" s="41">
        <v>10</v>
      </c>
      <c r="R97" s="41"/>
      <c r="S97" s="49">
        <v>8430</v>
      </c>
      <c r="T97" s="45">
        <f t="shared" si="22"/>
        <v>6904.8</v>
      </c>
      <c r="U97" s="49">
        <v>2800</v>
      </c>
      <c r="V97" s="56">
        <v>4104.8</v>
      </c>
      <c r="W97" s="44"/>
      <c r="X97" s="44"/>
      <c r="Y97" s="50"/>
      <c r="Z97" s="50">
        <v>125</v>
      </c>
      <c r="AA97" s="50">
        <v>12.5</v>
      </c>
      <c r="AB97" s="50"/>
      <c r="AC97" s="50"/>
      <c r="AD97" s="47">
        <f t="shared" si="30"/>
        <v>1562.5</v>
      </c>
      <c r="AE97" s="50"/>
      <c r="AF97" s="59"/>
      <c r="AG97" s="79">
        <f t="shared" si="17"/>
        <v>392</v>
      </c>
      <c r="AI97" s="75">
        <v>1</v>
      </c>
      <c r="AJ97" s="77">
        <f t="shared" si="28"/>
        <v>6904.8</v>
      </c>
      <c r="AK97" s="50">
        <f t="shared" si="29"/>
        <v>392</v>
      </c>
    </row>
    <row r="98" spans="1:37" ht="17.25" customHeight="1" x14ac:dyDescent="0.25">
      <c r="A98" s="37">
        <v>93</v>
      </c>
      <c r="B98" s="38" t="s">
        <v>104</v>
      </c>
      <c r="C98" s="39" t="s">
        <v>138</v>
      </c>
      <c r="D98" s="51" t="s">
        <v>139</v>
      </c>
      <c r="E98" s="41">
        <v>2010</v>
      </c>
      <c r="F98" s="41">
        <v>3</v>
      </c>
      <c r="G98" s="48">
        <v>1172.2</v>
      </c>
      <c r="H98" s="48"/>
      <c r="I98" s="48">
        <f t="shared" si="25"/>
        <v>6608.4</v>
      </c>
      <c r="J98" s="48">
        <v>6608.4</v>
      </c>
      <c r="K98" s="48">
        <v>3348.2</v>
      </c>
      <c r="L98" s="48">
        <f t="shared" si="31"/>
        <v>336</v>
      </c>
      <c r="M98" s="41">
        <v>84</v>
      </c>
      <c r="N98" s="41">
        <v>14</v>
      </c>
      <c r="O98" s="41">
        <v>46</v>
      </c>
      <c r="P98" s="41">
        <v>24</v>
      </c>
      <c r="Q98" s="41"/>
      <c r="R98" s="41"/>
      <c r="S98" s="49">
        <v>4750</v>
      </c>
      <c r="T98" s="45">
        <v>3519.1</v>
      </c>
      <c r="U98" s="49">
        <v>185</v>
      </c>
      <c r="V98" s="56">
        <v>3334.1</v>
      </c>
      <c r="W98" s="44"/>
      <c r="X98" s="44"/>
      <c r="Y98" s="50"/>
      <c r="Z98" s="50">
        <v>70</v>
      </c>
      <c r="AA98" s="50">
        <v>19</v>
      </c>
      <c r="AB98" s="50"/>
      <c r="AC98" s="50"/>
      <c r="AD98" s="47">
        <f>Z98*AA98</f>
        <v>1330</v>
      </c>
      <c r="AE98" s="50"/>
      <c r="AF98" s="59"/>
      <c r="AG98" s="79">
        <f t="shared" si="17"/>
        <v>336</v>
      </c>
      <c r="AI98" s="75">
        <v>1</v>
      </c>
      <c r="AJ98" s="77">
        <f t="shared" si="28"/>
        <v>3519.1</v>
      </c>
      <c r="AK98" s="50">
        <f t="shared" si="29"/>
        <v>336</v>
      </c>
    </row>
    <row r="99" spans="1:37" ht="17.25" customHeight="1" x14ac:dyDescent="0.25">
      <c r="A99" s="37">
        <v>94</v>
      </c>
      <c r="B99" s="38" t="s">
        <v>104</v>
      </c>
      <c r="C99" s="39" t="s">
        <v>107</v>
      </c>
      <c r="D99" s="39">
        <v>6</v>
      </c>
      <c r="E99" s="41">
        <v>1960</v>
      </c>
      <c r="F99" s="41"/>
      <c r="G99" s="48"/>
      <c r="H99" s="48"/>
      <c r="I99" s="48">
        <f t="shared" si="25"/>
        <v>1085</v>
      </c>
      <c r="J99" s="48">
        <v>1085</v>
      </c>
      <c r="K99" s="48">
        <v>746.2</v>
      </c>
      <c r="L99" s="48">
        <f>M99*4</f>
        <v>96</v>
      </c>
      <c r="M99" s="41">
        <f t="shared" ref="M99:M102" si="32">SUM(N99:R99)</f>
        <v>24</v>
      </c>
      <c r="N99" s="41"/>
      <c r="O99" s="41">
        <v>18</v>
      </c>
      <c r="P99" s="41">
        <v>6</v>
      </c>
      <c r="Q99" s="41"/>
      <c r="R99" s="41"/>
      <c r="S99" s="49">
        <v>3574</v>
      </c>
      <c r="T99" s="45">
        <f t="shared" ref="T99:T104" si="33">U99+V99+W99+X99</f>
        <v>3036.1</v>
      </c>
      <c r="U99" s="49">
        <v>100</v>
      </c>
      <c r="V99" s="56">
        <v>2936.1</v>
      </c>
      <c r="W99" s="44"/>
      <c r="X99" s="44"/>
      <c r="Y99" s="50"/>
      <c r="Z99" s="50"/>
      <c r="AA99" s="50"/>
      <c r="AB99" s="50"/>
      <c r="AC99" s="50"/>
      <c r="AD99" s="47">
        <f t="shared" ref="AD99:AD100" si="34">Z99*AA99</f>
        <v>0</v>
      </c>
      <c r="AE99" s="50"/>
      <c r="AF99" s="59"/>
      <c r="AG99" s="79">
        <f t="shared" si="17"/>
        <v>96</v>
      </c>
      <c r="AI99" s="75">
        <v>1</v>
      </c>
      <c r="AJ99" s="77">
        <f t="shared" si="28"/>
        <v>3036.1</v>
      </c>
      <c r="AK99" s="50">
        <f t="shared" si="29"/>
        <v>96</v>
      </c>
    </row>
    <row r="100" spans="1:37" ht="17.25" customHeight="1" x14ac:dyDescent="0.25">
      <c r="A100" s="37">
        <v>95</v>
      </c>
      <c r="B100" s="38" t="s">
        <v>104</v>
      </c>
      <c r="C100" s="39" t="s">
        <v>107</v>
      </c>
      <c r="D100" s="39">
        <v>8</v>
      </c>
      <c r="E100" s="41">
        <v>1962</v>
      </c>
      <c r="F100" s="41"/>
      <c r="G100" s="48"/>
      <c r="H100" s="48"/>
      <c r="I100" s="48">
        <f t="shared" si="25"/>
        <v>630.07000000000005</v>
      </c>
      <c r="J100" s="48">
        <v>630.07000000000005</v>
      </c>
      <c r="K100" s="48">
        <v>406.9</v>
      </c>
      <c r="L100" s="48">
        <f t="shared" ref="L100:L104" si="35">M100*4</f>
        <v>64</v>
      </c>
      <c r="M100" s="41">
        <f t="shared" si="32"/>
        <v>16</v>
      </c>
      <c r="N100" s="41">
        <v>4</v>
      </c>
      <c r="O100" s="41">
        <v>12</v>
      </c>
      <c r="P100" s="41"/>
      <c r="Q100" s="41"/>
      <c r="R100" s="41"/>
      <c r="S100" s="49">
        <v>1409</v>
      </c>
      <c r="T100" s="45">
        <f t="shared" si="33"/>
        <v>988.3</v>
      </c>
      <c r="U100" s="49">
        <v>200</v>
      </c>
      <c r="V100" s="56">
        <v>788.3</v>
      </c>
      <c r="W100" s="44"/>
      <c r="X100" s="44"/>
      <c r="Y100" s="50"/>
      <c r="Z100" s="50"/>
      <c r="AA100" s="50"/>
      <c r="AB100" s="50"/>
      <c r="AC100" s="50"/>
      <c r="AD100" s="47">
        <f t="shared" si="34"/>
        <v>0</v>
      </c>
      <c r="AE100" s="50"/>
      <c r="AF100" s="59"/>
      <c r="AG100" s="79">
        <f t="shared" si="17"/>
        <v>64</v>
      </c>
      <c r="AI100" s="75">
        <v>1</v>
      </c>
      <c r="AJ100" s="77">
        <f t="shared" si="28"/>
        <v>988.3</v>
      </c>
      <c r="AK100" s="50">
        <f t="shared" si="29"/>
        <v>64</v>
      </c>
    </row>
    <row r="101" spans="1:37" ht="16.5" customHeight="1" x14ac:dyDescent="0.25">
      <c r="A101" s="37">
        <v>96</v>
      </c>
      <c r="B101" s="38" t="s">
        <v>104</v>
      </c>
      <c r="C101" s="39" t="s">
        <v>107</v>
      </c>
      <c r="D101" s="39">
        <v>10</v>
      </c>
      <c r="E101" s="41">
        <v>1960</v>
      </c>
      <c r="F101" s="41"/>
      <c r="G101" s="48">
        <v>63.2</v>
      </c>
      <c r="H101" s="48"/>
      <c r="I101" s="48">
        <f t="shared" si="25"/>
        <v>632.4</v>
      </c>
      <c r="J101" s="48">
        <v>632.4</v>
      </c>
      <c r="K101" s="48">
        <v>380.5</v>
      </c>
      <c r="L101" s="48">
        <f t="shared" si="35"/>
        <v>64</v>
      </c>
      <c r="M101" s="41">
        <f t="shared" si="32"/>
        <v>16</v>
      </c>
      <c r="N101" s="41">
        <v>4</v>
      </c>
      <c r="O101" s="41">
        <v>12</v>
      </c>
      <c r="P101" s="41"/>
      <c r="Q101" s="41"/>
      <c r="R101" s="41"/>
      <c r="S101" s="49">
        <v>1581</v>
      </c>
      <c r="T101" s="45">
        <f t="shared" si="33"/>
        <v>1144.9000000000001</v>
      </c>
      <c r="U101" s="49">
        <v>210</v>
      </c>
      <c r="V101" s="44">
        <v>934.9</v>
      </c>
      <c r="W101" s="44"/>
      <c r="X101" s="44"/>
      <c r="Y101" s="50"/>
      <c r="Z101" s="50"/>
      <c r="AA101" s="50"/>
      <c r="AB101" s="50"/>
      <c r="AC101" s="50"/>
      <c r="AD101" s="47">
        <f t="shared" ref="AD101:AD103" si="36">AE101</f>
        <v>0</v>
      </c>
      <c r="AE101" s="50"/>
      <c r="AF101" s="59"/>
      <c r="AG101" s="79">
        <f t="shared" si="17"/>
        <v>64</v>
      </c>
      <c r="AI101" s="75">
        <v>1</v>
      </c>
      <c r="AJ101" s="77">
        <f t="shared" si="28"/>
        <v>1144.9000000000001</v>
      </c>
      <c r="AK101" s="50">
        <f t="shared" si="29"/>
        <v>64</v>
      </c>
    </row>
    <row r="102" spans="1:37" ht="16.5" customHeight="1" x14ac:dyDescent="0.25">
      <c r="A102" s="37">
        <v>97</v>
      </c>
      <c r="B102" s="38" t="s">
        <v>104</v>
      </c>
      <c r="C102" s="39" t="s">
        <v>107</v>
      </c>
      <c r="D102" s="39">
        <v>16</v>
      </c>
      <c r="E102" s="41">
        <v>1928</v>
      </c>
      <c r="F102" s="41"/>
      <c r="G102" s="48"/>
      <c r="H102" s="48"/>
      <c r="I102" s="48">
        <f t="shared" si="25"/>
        <v>726.8</v>
      </c>
      <c r="J102" s="48">
        <v>726.8</v>
      </c>
      <c r="K102" s="48">
        <v>520.44000000000005</v>
      </c>
      <c r="L102" s="48">
        <f t="shared" si="35"/>
        <v>64</v>
      </c>
      <c r="M102" s="41">
        <f t="shared" si="32"/>
        <v>16</v>
      </c>
      <c r="N102" s="41">
        <v>1</v>
      </c>
      <c r="O102" s="41">
        <v>14</v>
      </c>
      <c r="P102" s="41">
        <v>1</v>
      </c>
      <c r="Q102" s="41"/>
      <c r="R102" s="41"/>
      <c r="S102" s="44">
        <v>4511.6000000000004</v>
      </c>
      <c r="T102" s="45">
        <f t="shared" si="33"/>
        <v>3955.2</v>
      </c>
      <c r="U102" s="49">
        <v>300</v>
      </c>
      <c r="V102" s="44">
        <v>3655.2</v>
      </c>
      <c r="W102" s="44"/>
      <c r="X102" s="44"/>
      <c r="Y102" s="50"/>
      <c r="Z102" s="50"/>
      <c r="AA102" s="50"/>
      <c r="AB102" s="50"/>
      <c r="AC102" s="50"/>
      <c r="AD102" s="47">
        <f t="shared" si="36"/>
        <v>0</v>
      </c>
      <c r="AE102" s="50"/>
      <c r="AF102" s="59"/>
      <c r="AG102" s="79">
        <f t="shared" si="17"/>
        <v>64</v>
      </c>
      <c r="AI102" s="75">
        <v>1</v>
      </c>
      <c r="AJ102" s="77">
        <f t="shared" si="28"/>
        <v>3955.2</v>
      </c>
      <c r="AK102" s="50">
        <f t="shared" si="29"/>
        <v>64</v>
      </c>
    </row>
    <row r="103" spans="1:37" ht="16.5" customHeight="1" x14ac:dyDescent="0.25">
      <c r="A103" s="37">
        <v>98</v>
      </c>
      <c r="B103" s="38" t="s">
        <v>104</v>
      </c>
      <c r="C103" s="39" t="s">
        <v>107</v>
      </c>
      <c r="D103" s="39">
        <v>18</v>
      </c>
      <c r="E103" s="41">
        <v>1928</v>
      </c>
      <c r="F103" s="41"/>
      <c r="G103" s="48"/>
      <c r="H103" s="48"/>
      <c r="I103" s="48">
        <f t="shared" si="25"/>
        <v>726.8</v>
      </c>
      <c r="J103" s="48">
        <v>726.8</v>
      </c>
      <c r="K103" s="48">
        <v>520.44000000000005</v>
      </c>
      <c r="L103" s="48">
        <f t="shared" si="35"/>
        <v>64</v>
      </c>
      <c r="M103" s="41">
        <f t="shared" ref="M103" si="37">SUM(N103:R103)</f>
        <v>16</v>
      </c>
      <c r="N103" s="41">
        <v>1</v>
      </c>
      <c r="O103" s="41">
        <v>14</v>
      </c>
      <c r="P103" s="41">
        <v>1</v>
      </c>
      <c r="Q103" s="41"/>
      <c r="R103" s="41"/>
      <c r="S103" s="44">
        <v>1869</v>
      </c>
      <c r="T103" s="45">
        <f t="shared" si="33"/>
        <v>1312.6</v>
      </c>
      <c r="U103" s="49">
        <v>280</v>
      </c>
      <c r="V103" s="44">
        <v>1032.5999999999999</v>
      </c>
      <c r="W103" s="44"/>
      <c r="X103" s="44"/>
      <c r="Y103" s="50"/>
      <c r="Z103" s="50"/>
      <c r="AA103" s="50"/>
      <c r="AB103" s="50"/>
      <c r="AC103" s="50"/>
      <c r="AD103" s="47">
        <f t="shared" si="36"/>
        <v>0</v>
      </c>
      <c r="AE103" s="50"/>
      <c r="AF103" s="59"/>
      <c r="AG103" s="79">
        <f t="shared" si="17"/>
        <v>64</v>
      </c>
      <c r="AI103" s="75">
        <v>1</v>
      </c>
      <c r="AJ103" s="77">
        <f t="shared" si="28"/>
        <v>1312.6</v>
      </c>
      <c r="AK103" s="50">
        <f t="shared" si="29"/>
        <v>64</v>
      </c>
    </row>
    <row r="104" spans="1:37" ht="16.5" customHeight="1" x14ac:dyDescent="0.25">
      <c r="A104" s="37">
        <v>99</v>
      </c>
      <c r="B104" s="38" t="s">
        <v>104</v>
      </c>
      <c r="C104" s="39" t="s">
        <v>126</v>
      </c>
      <c r="D104" s="39">
        <v>7</v>
      </c>
      <c r="E104" s="41">
        <v>1979</v>
      </c>
      <c r="F104" s="41"/>
      <c r="G104" s="48"/>
      <c r="H104" s="48"/>
      <c r="I104" s="48">
        <f t="shared" si="25"/>
        <v>282.64</v>
      </c>
      <c r="J104" s="48">
        <v>282.64</v>
      </c>
      <c r="K104" s="48">
        <v>239.16</v>
      </c>
      <c r="L104" s="42">
        <f t="shared" si="35"/>
        <v>32</v>
      </c>
      <c r="M104" s="41">
        <f>SUM(N104:R104)</f>
        <v>8</v>
      </c>
      <c r="N104" s="41"/>
      <c r="O104" s="41">
        <v>6</v>
      </c>
      <c r="P104" s="41">
        <v>2</v>
      </c>
      <c r="Q104" s="41"/>
      <c r="R104" s="41"/>
      <c r="S104" s="49">
        <v>889</v>
      </c>
      <c r="T104" s="45">
        <f t="shared" si="33"/>
        <v>627.5</v>
      </c>
      <c r="U104" s="49">
        <v>120</v>
      </c>
      <c r="V104" s="44">
        <v>507.5</v>
      </c>
      <c r="W104" s="44"/>
      <c r="X104" s="44"/>
      <c r="Y104" s="50"/>
      <c r="Z104" s="50"/>
      <c r="AA104" s="50"/>
      <c r="AB104" s="50"/>
      <c r="AC104" s="50"/>
      <c r="AD104" s="47"/>
      <c r="AE104" s="50"/>
      <c r="AF104" s="59"/>
      <c r="AG104" s="79">
        <f t="shared" si="17"/>
        <v>32</v>
      </c>
      <c r="AI104" s="75">
        <v>1</v>
      </c>
      <c r="AJ104" s="77">
        <f t="shared" si="28"/>
        <v>627.5</v>
      </c>
      <c r="AK104" s="50">
        <f t="shared" si="29"/>
        <v>32</v>
      </c>
    </row>
    <row r="105" spans="1:37" ht="16.5" customHeight="1" x14ac:dyDescent="0.25">
      <c r="A105" s="37">
        <v>100</v>
      </c>
      <c r="B105" s="201"/>
      <c r="C105" s="39" t="str">
        <f>'310'!B3</f>
        <v>Ватутина</v>
      </c>
      <c r="D105" s="39">
        <f>'310'!C3</f>
        <v>3</v>
      </c>
      <c r="E105" s="41">
        <f>'310'!I3</f>
        <v>1937</v>
      </c>
      <c r="F105" s="202"/>
      <c r="G105" s="203"/>
      <c r="H105" s="203"/>
      <c r="I105" s="203"/>
      <c r="J105" s="48">
        <f>'310'!D3</f>
        <v>575</v>
      </c>
      <c r="K105" s="203"/>
      <c r="L105" s="42">
        <f>M105*4</f>
        <v>76</v>
      </c>
      <c r="M105" s="41">
        <f>'310'!H3</f>
        <v>19</v>
      </c>
      <c r="N105" s="202"/>
      <c r="O105" s="202"/>
      <c r="P105" s="202"/>
      <c r="Q105" s="202"/>
      <c r="R105" s="202"/>
      <c r="S105" s="204"/>
      <c r="T105" s="205"/>
      <c r="U105" s="204"/>
      <c r="V105" s="206"/>
      <c r="W105" s="206"/>
      <c r="X105" s="206"/>
      <c r="Y105" s="207"/>
      <c r="Z105" s="207"/>
      <c r="AA105" s="207"/>
      <c r="AB105" s="207"/>
      <c r="AC105" s="207"/>
      <c r="AD105" s="208"/>
      <c r="AE105" s="207"/>
      <c r="AF105" s="209"/>
      <c r="AG105" s="79">
        <f t="shared" si="17"/>
        <v>76</v>
      </c>
      <c r="AH105" s="210"/>
      <c r="AI105" s="211"/>
      <c r="AJ105" s="212"/>
      <c r="AK105" s="207"/>
    </row>
    <row r="106" spans="1:37" ht="16.5" customHeight="1" x14ac:dyDescent="0.25">
      <c r="A106" s="37">
        <v>101</v>
      </c>
      <c r="B106" s="38"/>
      <c r="C106" s="39" t="str">
        <f>'310'!B4</f>
        <v>Ватутина</v>
      </c>
      <c r="D106" s="39">
        <f>'310'!C4</f>
        <v>8</v>
      </c>
      <c r="E106" s="41">
        <f>'310'!I4</f>
        <v>1978</v>
      </c>
      <c r="F106" s="41"/>
      <c r="G106" s="48"/>
      <c r="H106" s="48"/>
      <c r="I106" s="48"/>
      <c r="J106" s="48">
        <f>'310'!D4</f>
        <v>32</v>
      </c>
      <c r="K106" s="48"/>
      <c r="L106" s="42">
        <f t="shared" ref="L106:L169" si="38">M106*4</f>
        <v>8</v>
      </c>
      <c r="M106" s="41">
        <f>'310'!H4</f>
        <v>2</v>
      </c>
      <c r="N106" s="41"/>
      <c r="O106" s="41"/>
      <c r="P106" s="41"/>
      <c r="Q106" s="41"/>
      <c r="R106" s="41"/>
      <c r="S106" s="49"/>
      <c r="T106" s="45"/>
      <c r="U106" s="49"/>
      <c r="V106" s="44"/>
      <c r="W106" s="44"/>
      <c r="X106" s="44"/>
      <c r="Y106" s="50"/>
      <c r="Z106" s="50"/>
      <c r="AA106" s="50"/>
      <c r="AB106" s="50"/>
      <c r="AC106" s="50"/>
      <c r="AD106" s="47"/>
      <c r="AE106" s="50"/>
      <c r="AF106" s="59"/>
      <c r="AG106" s="79">
        <f t="shared" si="17"/>
        <v>8</v>
      </c>
      <c r="AI106" s="75"/>
      <c r="AJ106" s="77"/>
      <c r="AK106" s="50"/>
    </row>
    <row r="107" spans="1:37" ht="16.5" customHeight="1" x14ac:dyDescent="0.25">
      <c r="A107" s="37">
        <v>102</v>
      </c>
      <c r="B107" s="38"/>
      <c r="C107" s="39" t="str">
        <f>'310'!B5</f>
        <v>Ватутина</v>
      </c>
      <c r="D107" s="39">
        <f>'310'!C5</f>
        <v>28</v>
      </c>
      <c r="E107" s="41">
        <f>'310'!I5</f>
        <v>1978</v>
      </c>
      <c r="F107" s="41"/>
      <c r="G107" s="48"/>
      <c r="H107" s="48"/>
      <c r="I107" s="48"/>
      <c r="J107" s="48">
        <f>'310'!D5</f>
        <v>88</v>
      </c>
      <c r="K107" s="48"/>
      <c r="L107" s="42">
        <f t="shared" si="38"/>
        <v>12</v>
      </c>
      <c r="M107" s="41">
        <f>'310'!H5</f>
        <v>3</v>
      </c>
      <c r="N107" s="41"/>
      <c r="O107" s="41"/>
      <c r="P107" s="41"/>
      <c r="Q107" s="41"/>
      <c r="R107" s="41"/>
      <c r="S107" s="49"/>
      <c r="T107" s="45"/>
      <c r="U107" s="49"/>
      <c r="V107" s="44"/>
      <c r="W107" s="44"/>
      <c r="X107" s="44"/>
      <c r="Y107" s="50"/>
      <c r="Z107" s="50"/>
      <c r="AA107" s="50"/>
      <c r="AB107" s="50"/>
      <c r="AC107" s="50"/>
      <c r="AD107" s="47"/>
      <c r="AE107" s="50"/>
      <c r="AF107" s="59"/>
      <c r="AG107" s="79">
        <f t="shared" si="17"/>
        <v>12</v>
      </c>
      <c r="AI107" s="75"/>
      <c r="AJ107" s="77"/>
      <c r="AK107" s="50"/>
    </row>
    <row r="108" spans="1:37" ht="16.5" customHeight="1" x14ac:dyDescent="0.25">
      <c r="A108" s="37">
        <v>103</v>
      </c>
      <c r="B108" s="38"/>
      <c r="C108" s="39" t="str">
        <f>'310'!B6</f>
        <v>Ватутина     (кооп)</v>
      </c>
      <c r="D108" s="39">
        <f>'310'!C6</f>
        <v>42</v>
      </c>
      <c r="E108" s="41">
        <f>'310'!I6</f>
        <v>1985</v>
      </c>
      <c r="F108" s="41"/>
      <c r="G108" s="48"/>
      <c r="H108" s="48"/>
      <c r="I108" s="48"/>
      <c r="J108" s="48">
        <f>'310'!D6</f>
        <v>5582.1</v>
      </c>
      <c r="K108" s="48"/>
      <c r="L108" s="42">
        <f t="shared" si="38"/>
        <v>400</v>
      </c>
      <c r="M108" s="41">
        <f>'310'!H6</f>
        <v>100</v>
      </c>
      <c r="N108" s="41"/>
      <c r="O108" s="41"/>
      <c r="P108" s="41"/>
      <c r="Q108" s="41"/>
      <c r="R108" s="41"/>
      <c r="S108" s="49"/>
      <c r="T108" s="45"/>
      <c r="U108" s="49"/>
      <c r="V108" s="44"/>
      <c r="W108" s="44"/>
      <c r="X108" s="44"/>
      <c r="Y108" s="50"/>
      <c r="Z108" s="50"/>
      <c r="AA108" s="50"/>
      <c r="AB108" s="50"/>
      <c r="AC108" s="50"/>
      <c r="AD108" s="47"/>
      <c r="AE108" s="50"/>
      <c r="AF108" s="59"/>
      <c r="AG108" s="79">
        <f t="shared" si="17"/>
        <v>400</v>
      </c>
      <c r="AI108" s="75"/>
      <c r="AJ108" s="77"/>
      <c r="AK108" s="50"/>
    </row>
    <row r="109" spans="1:37" ht="16.5" customHeight="1" x14ac:dyDescent="0.25">
      <c r="A109" s="37">
        <v>104</v>
      </c>
      <c r="B109" s="38"/>
      <c r="C109" s="39" t="str">
        <f>'310'!B7</f>
        <v>Ватутина</v>
      </c>
      <c r="D109" s="39">
        <f>'310'!C7</f>
        <v>56</v>
      </c>
      <c r="E109" s="41">
        <f>'310'!I7</f>
        <v>1957</v>
      </c>
      <c r="F109" s="41"/>
      <c r="G109" s="48"/>
      <c r="H109" s="48"/>
      <c r="I109" s="48"/>
      <c r="J109" s="48">
        <f>'310'!D7</f>
        <v>170</v>
      </c>
      <c r="K109" s="48"/>
      <c r="L109" s="42">
        <f t="shared" si="38"/>
        <v>32</v>
      </c>
      <c r="M109" s="41">
        <f>'310'!H7</f>
        <v>8</v>
      </c>
      <c r="N109" s="41"/>
      <c r="O109" s="41"/>
      <c r="P109" s="41"/>
      <c r="Q109" s="41"/>
      <c r="R109" s="41"/>
      <c r="S109" s="49"/>
      <c r="T109" s="45"/>
      <c r="U109" s="49"/>
      <c r="V109" s="44"/>
      <c r="W109" s="44"/>
      <c r="X109" s="44"/>
      <c r="Y109" s="50"/>
      <c r="Z109" s="50"/>
      <c r="AA109" s="50"/>
      <c r="AB109" s="50"/>
      <c r="AC109" s="50"/>
      <c r="AD109" s="47"/>
      <c r="AE109" s="50"/>
      <c r="AF109" s="59"/>
      <c r="AG109" s="79">
        <f t="shared" si="17"/>
        <v>32</v>
      </c>
      <c r="AI109" s="75"/>
      <c r="AJ109" s="77"/>
      <c r="AK109" s="50"/>
    </row>
    <row r="110" spans="1:37" ht="16.5" customHeight="1" x14ac:dyDescent="0.25">
      <c r="A110" s="37">
        <v>105</v>
      </c>
      <c r="B110" s="38"/>
      <c r="C110" s="39" t="str">
        <f>'310'!B8</f>
        <v>Ватутина</v>
      </c>
      <c r="D110" s="39">
        <f>'310'!C8</f>
        <v>64</v>
      </c>
      <c r="E110" s="41">
        <f>'310'!I8</f>
        <v>1957</v>
      </c>
      <c r="F110" s="41"/>
      <c r="G110" s="48"/>
      <c r="H110" s="48"/>
      <c r="I110" s="48"/>
      <c r="J110" s="48">
        <f>'310'!D8</f>
        <v>170</v>
      </c>
      <c r="K110" s="48"/>
      <c r="L110" s="42">
        <f t="shared" si="38"/>
        <v>32</v>
      </c>
      <c r="M110" s="41">
        <f>'310'!H8</f>
        <v>8</v>
      </c>
      <c r="N110" s="41"/>
      <c r="O110" s="41"/>
      <c r="P110" s="41"/>
      <c r="Q110" s="41"/>
      <c r="R110" s="41"/>
      <c r="S110" s="49"/>
      <c r="T110" s="45"/>
      <c r="U110" s="49"/>
      <c r="V110" s="44"/>
      <c r="W110" s="44"/>
      <c r="X110" s="44"/>
      <c r="Y110" s="50"/>
      <c r="Z110" s="50"/>
      <c r="AA110" s="50"/>
      <c r="AB110" s="50"/>
      <c r="AC110" s="50"/>
      <c r="AD110" s="47"/>
      <c r="AE110" s="50"/>
      <c r="AF110" s="59"/>
      <c r="AG110" s="79">
        <f t="shared" si="17"/>
        <v>32</v>
      </c>
      <c r="AI110" s="75"/>
      <c r="AJ110" s="77"/>
      <c r="AK110" s="50"/>
    </row>
    <row r="111" spans="1:37" ht="16.5" customHeight="1" x14ac:dyDescent="0.25">
      <c r="A111" s="37">
        <v>106</v>
      </c>
      <c r="B111" s="38"/>
      <c r="C111" s="39" t="str">
        <f>'310'!B9</f>
        <v>Ватутина</v>
      </c>
      <c r="D111" s="39">
        <f>'310'!C9</f>
        <v>228</v>
      </c>
      <c r="E111" s="41">
        <f>'310'!I9</f>
        <v>1960</v>
      </c>
      <c r="F111" s="41"/>
      <c r="G111" s="48"/>
      <c r="H111" s="48"/>
      <c r="I111" s="48"/>
      <c r="J111" s="48">
        <f>'310'!D9</f>
        <v>135</v>
      </c>
      <c r="K111" s="48"/>
      <c r="L111" s="42">
        <f t="shared" si="38"/>
        <v>16</v>
      </c>
      <c r="M111" s="41">
        <f>'310'!H9</f>
        <v>4</v>
      </c>
      <c r="N111" s="41"/>
      <c r="O111" s="41"/>
      <c r="P111" s="41"/>
      <c r="Q111" s="41"/>
      <c r="R111" s="41"/>
      <c r="S111" s="49"/>
      <c r="T111" s="45"/>
      <c r="U111" s="49"/>
      <c r="V111" s="44"/>
      <c r="W111" s="44"/>
      <c r="X111" s="44"/>
      <c r="Y111" s="50"/>
      <c r="Z111" s="50"/>
      <c r="AA111" s="50"/>
      <c r="AB111" s="50"/>
      <c r="AC111" s="50"/>
      <c r="AD111" s="47"/>
      <c r="AE111" s="50"/>
      <c r="AF111" s="59"/>
      <c r="AG111" s="79">
        <f t="shared" si="17"/>
        <v>16</v>
      </c>
      <c r="AI111" s="75"/>
      <c r="AJ111" s="77"/>
      <c r="AK111" s="50"/>
    </row>
    <row r="112" spans="1:37" ht="16.5" customHeight="1" x14ac:dyDescent="0.25">
      <c r="A112" s="37">
        <v>107</v>
      </c>
      <c r="B112" s="38"/>
      <c r="C112" s="39" t="str">
        <f>'310'!B10</f>
        <v xml:space="preserve">Вокзальная </v>
      </c>
      <c r="D112" s="39">
        <f>'310'!C10</f>
        <v>44</v>
      </c>
      <c r="E112" s="41">
        <f>'310'!I10</f>
        <v>1928</v>
      </c>
      <c r="F112" s="41"/>
      <c r="G112" s="48"/>
      <c r="H112" s="48"/>
      <c r="I112" s="48"/>
      <c r="J112" s="48">
        <f>'310'!D10</f>
        <v>231</v>
      </c>
      <c r="K112" s="48"/>
      <c r="L112" s="42">
        <f t="shared" si="38"/>
        <v>40</v>
      </c>
      <c r="M112" s="41">
        <f>'310'!H10</f>
        <v>10</v>
      </c>
      <c r="N112" s="41"/>
      <c r="O112" s="41"/>
      <c r="P112" s="41"/>
      <c r="Q112" s="41"/>
      <c r="R112" s="41"/>
      <c r="S112" s="49"/>
      <c r="T112" s="45"/>
      <c r="U112" s="49"/>
      <c r="V112" s="44"/>
      <c r="W112" s="44"/>
      <c r="X112" s="44"/>
      <c r="Y112" s="50"/>
      <c r="Z112" s="50"/>
      <c r="AA112" s="50"/>
      <c r="AB112" s="50"/>
      <c r="AC112" s="50"/>
      <c r="AD112" s="47"/>
      <c r="AE112" s="50"/>
      <c r="AF112" s="59"/>
      <c r="AG112" s="79">
        <f t="shared" si="17"/>
        <v>40</v>
      </c>
      <c r="AI112" s="75"/>
      <c r="AJ112" s="77"/>
      <c r="AK112" s="50"/>
    </row>
    <row r="113" spans="1:37" ht="16.5" customHeight="1" x14ac:dyDescent="0.25">
      <c r="A113" s="37">
        <v>108</v>
      </c>
      <c r="B113" s="38"/>
      <c r="C113" s="39" t="str">
        <f>'310'!B11</f>
        <v>Вокзальная</v>
      </c>
      <c r="D113" s="39">
        <f>'310'!C11</f>
        <v>48</v>
      </c>
      <c r="E113" s="41">
        <f>'310'!I11</f>
        <v>1924</v>
      </c>
      <c r="F113" s="41"/>
      <c r="G113" s="48"/>
      <c r="H113" s="48"/>
      <c r="I113" s="48"/>
      <c r="J113" s="48">
        <f>'310'!D11</f>
        <v>235</v>
      </c>
      <c r="K113" s="48"/>
      <c r="L113" s="42">
        <f t="shared" si="38"/>
        <v>48</v>
      </c>
      <c r="M113" s="41">
        <f>'310'!H11</f>
        <v>12</v>
      </c>
      <c r="N113" s="41"/>
      <c r="O113" s="41"/>
      <c r="P113" s="41"/>
      <c r="Q113" s="41"/>
      <c r="R113" s="41"/>
      <c r="S113" s="49"/>
      <c r="T113" s="45"/>
      <c r="U113" s="49"/>
      <c r="V113" s="44"/>
      <c r="W113" s="44"/>
      <c r="X113" s="44"/>
      <c r="Y113" s="50"/>
      <c r="Z113" s="50"/>
      <c r="AA113" s="50"/>
      <c r="AB113" s="50"/>
      <c r="AC113" s="50"/>
      <c r="AD113" s="47"/>
      <c r="AE113" s="50"/>
      <c r="AF113" s="59"/>
      <c r="AG113" s="79">
        <f t="shared" si="17"/>
        <v>48</v>
      </c>
      <c r="AI113" s="75"/>
      <c r="AJ113" s="77"/>
      <c r="AK113" s="50"/>
    </row>
    <row r="114" spans="1:37" ht="16.5" customHeight="1" x14ac:dyDescent="0.25">
      <c r="A114" s="37">
        <v>109</v>
      </c>
      <c r="B114" s="38"/>
      <c r="C114" s="39" t="str">
        <f>'310'!B12</f>
        <v>Вокзальная</v>
      </c>
      <c r="D114" s="39">
        <f>'310'!C12</f>
        <v>56</v>
      </c>
      <c r="E114" s="41">
        <f>'310'!I12</f>
        <v>1938</v>
      </c>
      <c r="F114" s="41"/>
      <c r="G114" s="48"/>
      <c r="H114" s="48"/>
      <c r="I114" s="48"/>
      <c r="J114" s="48">
        <f>'310'!D12</f>
        <v>230</v>
      </c>
      <c r="K114" s="48"/>
      <c r="L114" s="42">
        <f t="shared" si="38"/>
        <v>48</v>
      </c>
      <c r="M114" s="41">
        <f>'310'!H12</f>
        <v>12</v>
      </c>
      <c r="N114" s="41"/>
      <c r="O114" s="41"/>
      <c r="P114" s="41"/>
      <c r="Q114" s="41"/>
      <c r="R114" s="41"/>
      <c r="S114" s="49"/>
      <c r="T114" s="45"/>
      <c r="U114" s="49"/>
      <c r="V114" s="44"/>
      <c r="W114" s="44"/>
      <c r="X114" s="44"/>
      <c r="Y114" s="50"/>
      <c r="Z114" s="50"/>
      <c r="AA114" s="50"/>
      <c r="AB114" s="50"/>
      <c r="AC114" s="50"/>
      <c r="AD114" s="47"/>
      <c r="AE114" s="50"/>
      <c r="AF114" s="59"/>
      <c r="AG114" s="79">
        <f t="shared" si="17"/>
        <v>48</v>
      </c>
      <c r="AI114" s="75"/>
      <c r="AJ114" s="77"/>
      <c r="AK114" s="50"/>
    </row>
    <row r="115" spans="1:37" ht="16.5" customHeight="1" x14ac:dyDescent="0.25">
      <c r="A115" s="37">
        <v>110</v>
      </c>
      <c r="B115" s="38"/>
      <c r="C115" s="39" t="str">
        <f>'310'!B13</f>
        <v>Вокзальная</v>
      </c>
      <c r="D115" s="39">
        <f>'310'!C13</f>
        <v>58</v>
      </c>
      <c r="E115" s="41">
        <f>'310'!I13</f>
        <v>1914</v>
      </c>
      <c r="F115" s="41"/>
      <c r="G115" s="48"/>
      <c r="H115" s="48"/>
      <c r="I115" s="48"/>
      <c r="J115" s="48">
        <f>'310'!D13</f>
        <v>190</v>
      </c>
      <c r="K115" s="48"/>
      <c r="L115" s="42">
        <f t="shared" si="38"/>
        <v>48</v>
      </c>
      <c r="M115" s="41">
        <f>'310'!H13</f>
        <v>12</v>
      </c>
      <c r="N115" s="41"/>
      <c r="O115" s="41"/>
      <c r="P115" s="41"/>
      <c r="Q115" s="41"/>
      <c r="R115" s="41"/>
      <c r="S115" s="49"/>
      <c r="T115" s="45"/>
      <c r="U115" s="49"/>
      <c r="V115" s="44"/>
      <c r="W115" s="44"/>
      <c r="X115" s="44"/>
      <c r="Y115" s="50"/>
      <c r="Z115" s="50"/>
      <c r="AA115" s="50"/>
      <c r="AB115" s="50"/>
      <c r="AC115" s="50"/>
      <c r="AD115" s="47"/>
      <c r="AE115" s="50"/>
      <c r="AF115" s="59"/>
      <c r="AG115" s="79">
        <f t="shared" si="17"/>
        <v>48</v>
      </c>
      <c r="AI115" s="75"/>
      <c r="AJ115" s="77"/>
      <c r="AK115" s="50"/>
    </row>
    <row r="116" spans="1:37" ht="16.5" customHeight="1" x14ac:dyDescent="0.25">
      <c r="A116" s="37">
        <v>111</v>
      </c>
      <c r="B116" s="38"/>
      <c r="C116" s="39" t="str">
        <f>'310'!B14</f>
        <v xml:space="preserve">Дагестанская </v>
      </c>
      <c r="D116" s="39">
        <f>'310'!C14</f>
        <v>151</v>
      </c>
      <c r="E116" s="41">
        <f>'310'!I14</f>
        <v>1953</v>
      </c>
      <c r="F116" s="41"/>
      <c r="G116" s="48"/>
      <c r="H116" s="48"/>
      <c r="I116" s="48"/>
      <c r="J116" s="48">
        <f>'310'!D14</f>
        <v>62</v>
      </c>
      <c r="K116" s="48"/>
      <c r="L116" s="42">
        <f t="shared" si="38"/>
        <v>8</v>
      </c>
      <c r="M116" s="41">
        <f>'310'!H14</f>
        <v>2</v>
      </c>
      <c r="N116" s="41"/>
      <c r="O116" s="41"/>
      <c r="P116" s="41"/>
      <c r="Q116" s="41"/>
      <c r="R116" s="41"/>
      <c r="S116" s="49"/>
      <c r="T116" s="45"/>
      <c r="U116" s="49"/>
      <c r="V116" s="44"/>
      <c r="W116" s="44"/>
      <c r="X116" s="44"/>
      <c r="Y116" s="50"/>
      <c r="Z116" s="50"/>
      <c r="AA116" s="50"/>
      <c r="AB116" s="50"/>
      <c r="AC116" s="50"/>
      <c r="AD116" s="47"/>
      <c r="AE116" s="50"/>
      <c r="AF116" s="59"/>
      <c r="AG116" s="79">
        <f t="shared" si="17"/>
        <v>8</v>
      </c>
      <c r="AI116" s="75"/>
      <c r="AJ116" s="77"/>
      <c r="AK116" s="50"/>
    </row>
    <row r="117" spans="1:37" ht="16.5" customHeight="1" x14ac:dyDescent="0.25">
      <c r="A117" s="37">
        <v>112</v>
      </c>
      <c r="B117" s="38"/>
      <c r="C117" s="39" t="str">
        <f>'310'!B15</f>
        <v xml:space="preserve">Дагестанская </v>
      </c>
      <c r="D117" s="39">
        <f>'310'!C15</f>
        <v>155</v>
      </c>
      <c r="E117" s="41">
        <f>'310'!I15</f>
        <v>1953</v>
      </c>
      <c r="F117" s="41"/>
      <c r="G117" s="48"/>
      <c r="H117" s="48"/>
      <c r="I117" s="48"/>
      <c r="J117" s="48">
        <f>'310'!D15</f>
        <v>62</v>
      </c>
      <c r="K117" s="48"/>
      <c r="L117" s="42">
        <f t="shared" si="38"/>
        <v>8</v>
      </c>
      <c r="M117" s="41">
        <f>'310'!H15</f>
        <v>2</v>
      </c>
      <c r="N117" s="41"/>
      <c r="O117" s="41"/>
      <c r="P117" s="41"/>
      <c r="Q117" s="41"/>
      <c r="R117" s="41"/>
      <c r="S117" s="49"/>
      <c r="T117" s="45"/>
      <c r="U117" s="49"/>
      <c r="V117" s="44"/>
      <c r="W117" s="44"/>
      <c r="X117" s="44"/>
      <c r="Y117" s="50"/>
      <c r="Z117" s="50"/>
      <c r="AA117" s="50"/>
      <c r="AB117" s="50"/>
      <c r="AC117" s="50"/>
      <c r="AD117" s="47"/>
      <c r="AE117" s="50"/>
      <c r="AF117" s="59"/>
      <c r="AG117" s="79">
        <f t="shared" si="17"/>
        <v>8</v>
      </c>
      <c r="AI117" s="75"/>
      <c r="AJ117" s="77"/>
      <c r="AK117" s="50"/>
    </row>
    <row r="118" spans="1:37" ht="16.5" customHeight="1" x14ac:dyDescent="0.25">
      <c r="A118" s="37">
        <v>113</v>
      </c>
      <c r="B118" s="38"/>
      <c r="C118" s="39" t="str">
        <f>'310'!B16</f>
        <v xml:space="preserve">Дагестанская </v>
      </c>
      <c r="D118" s="39">
        <f>'310'!C16</f>
        <v>159</v>
      </c>
      <c r="E118" s="41">
        <f>'310'!I16</f>
        <v>1950</v>
      </c>
      <c r="F118" s="41"/>
      <c r="G118" s="48"/>
      <c r="H118" s="48"/>
      <c r="I118" s="48"/>
      <c r="J118" s="48">
        <f>'310'!D16</f>
        <v>114</v>
      </c>
      <c r="K118" s="48"/>
      <c r="L118" s="42">
        <f t="shared" si="38"/>
        <v>16</v>
      </c>
      <c r="M118" s="41">
        <f>'310'!H16</f>
        <v>4</v>
      </c>
      <c r="N118" s="41"/>
      <c r="O118" s="41"/>
      <c r="P118" s="41"/>
      <c r="Q118" s="41"/>
      <c r="R118" s="41"/>
      <c r="S118" s="49"/>
      <c r="T118" s="45"/>
      <c r="U118" s="49"/>
      <c r="V118" s="44"/>
      <c r="W118" s="44"/>
      <c r="X118" s="44"/>
      <c r="Y118" s="50"/>
      <c r="Z118" s="50"/>
      <c r="AA118" s="50"/>
      <c r="AB118" s="50"/>
      <c r="AC118" s="50"/>
      <c r="AD118" s="47"/>
      <c r="AE118" s="50"/>
      <c r="AF118" s="59"/>
      <c r="AG118" s="79">
        <f t="shared" si="17"/>
        <v>16</v>
      </c>
      <c r="AI118" s="75"/>
      <c r="AJ118" s="77"/>
      <c r="AK118" s="50"/>
    </row>
    <row r="119" spans="1:37" ht="16.5" customHeight="1" x14ac:dyDescent="0.25">
      <c r="A119" s="37">
        <v>114</v>
      </c>
      <c r="B119" s="38"/>
      <c r="C119" s="39" t="str">
        <f>'310'!B17</f>
        <v>Дагестанская</v>
      </c>
      <c r="D119" s="39">
        <f>'310'!C17</f>
        <v>161</v>
      </c>
      <c r="E119" s="41">
        <f>'310'!I17</f>
        <v>1950</v>
      </c>
      <c r="F119" s="41"/>
      <c r="G119" s="48"/>
      <c r="H119" s="48"/>
      <c r="I119" s="48"/>
      <c r="J119" s="48">
        <f>'310'!D17</f>
        <v>111</v>
      </c>
      <c r="K119" s="48"/>
      <c r="L119" s="42">
        <f t="shared" si="38"/>
        <v>12</v>
      </c>
      <c r="M119" s="41">
        <f>'310'!H17</f>
        <v>3</v>
      </c>
      <c r="N119" s="41"/>
      <c r="O119" s="41"/>
      <c r="P119" s="41"/>
      <c r="Q119" s="41"/>
      <c r="R119" s="41"/>
      <c r="S119" s="49"/>
      <c r="T119" s="45"/>
      <c r="U119" s="49"/>
      <c r="V119" s="44"/>
      <c r="W119" s="44"/>
      <c r="X119" s="44"/>
      <c r="Y119" s="50"/>
      <c r="Z119" s="50"/>
      <c r="AA119" s="50"/>
      <c r="AB119" s="50"/>
      <c r="AC119" s="50"/>
      <c r="AD119" s="47"/>
      <c r="AE119" s="50"/>
      <c r="AF119" s="59"/>
      <c r="AG119" s="79">
        <f t="shared" si="17"/>
        <v>12</v>
      </c>
      <c r="AI119" s="75"/>
      <c r="AJ119" s="77"/>
      <c r="AK119" s="50"/>
    </row>
    <row r="120" spans="1:37" ht="16.5" customHeight="1" x14ac:dyDescent="0.25">
      <c r="A120" s="37">
        <v>115</v>
      </c>
      <c r="B120" s="38"/>
      <c r="C120" s="39" t="str">
        <f>'310'!B18</f>
        <v>Дагестанская</v>
      </c>
      <c r="D120" s="39">
        <f>'310'!C18</f>
        <v>163</v>
      </c>
      <c r="E120" s="41">
        <f>'310'!I18</f>
        <v>1950</v>
      </c>
      <c r="F120" s="41"/>
      <c r="G120" s="48"/>
      <c r="H120" s="48"/>
      <c r="I120" s="48"/>
      <c r="J120" s="48">
        <f>'310'!D18</f>
        <v>113</v>
      </c>
      <c r="K120" s="48"/>
      <c r="L120" s="42">
        <f t="shared" si="38"/>
        <v>16</v>
      </c>
      <c r="M120" s="41">
        <f>'310'!H18</f>
        <v>4</v>
      </c>
      <c r="N120" s="41"/>
      <c r="O120" s="41"/>
      <c r="P120" s="41"/>
      <c r="Q120" s="41"/>
      <c r="R120" s="41"/>
      <c r="S120" s="49"/>
      <c r="T120" s="45"/>
      <c r="U120" s="49"/>
      <c r="V120" s="44"/>
      <c r="W120" s="44"/>
      <c r="X120" s="44"/>
      <c r="Y120" s="50"/>
      <c r="Z120" s="50"/>
      <c r="AA120" s="50"/>
      <c r="AB120" s="50"/>
      <c r="AC120" s="50"/>
      <c r="AD120" s="47"/>
      <c r="AE120" s="50"/>
      <c r="AF120" s="59"/>
      <c r="AG120" s="79">
        <f t="shared" si="17"/>
        <v>16</v>
      </c>
      <c r="AI120" s="75"/>
      <c r="AJ120" s="77"/>
      <c r="AK120" s="50"/>
    </row>
    <row r="121" spans="1:37" ht="16.5" customHeight="1" x14ac:dyDescent="0.25">
      <c r="A121" s="37">
        <v>116</v>
      </c>
      <c r="B121" s="38"/>
      <c r="C121" s="39" t="str">
        <f>'310'!B19</f>
        <v>Дагестанская</v>
      </c>
      <c r="D121" s="39">
        <f>'310'!C19</f>
        <v>165</v>
      </c>
      <c r="E121" s="41">
        <f>'310'!I19</f>
        <v>1971</v>
      </c>
      <c r="F121" s="41"/>
      <c r="G121" s="48"/>
      <c r="H121" s="48"/>
      <c r="I121" s="48"/>
      <c r="J121" s="48">
        <f>'310'!D19</f>
        <v>111</v>
      </c>
      <c r="K121" s="48"/>
      <c r="L121" s="42">
        <f t="shared" si="38"/>
        <v>16</v>
      </c>
      <c r="M121" s="41">
        <f>'310'!H19</f>
        <v>4</v>
      </c>
      <c r="N121" s="41"/>
      <c r="O121" s="41"/>
      <c r="P121" s="41"/>
      <c r="Q121" s="41"/>
      <c r="R121" s="41"/>
      <c r="S121" s="49"/>
      <c r="T121" s="45"/>
      <c r="U121" s="49"/>
      <c r="V121" s="44"/>
      <c r="W121" s="44"/>
      <c r="X121" s="44"/>
      <c r="Y121" s="50"/>
      <c r="Z121" s="50"/>
      <c r="AA121" s="50"/>
      <c r="AB121" s="50"/>
      <c r="AC121" s="50"/>
      <c r="AD121" s="47"/>
      <c r="AE121" s="50"/>
      <c r="AF121" s="59"/>
      <c r="AG121" s="79">
        <f t="shared" si="17"/>
        <v>16</v>
      </c>
      <c r="AI121" s="75"/>
      <c r="AJ121" s="77"/>
      <c r="AK121" s="50"/>
    </row>
    <row r="122" spans="1:37" ht="16.5" customHeight="1" x14ac:dyDescent="0.25">
      <c r="A122" s="37">
        <v>117</v>
      </c>
      <c r="B122" s="38"/>
      <c r="C122" s="39" t="str">
        <f>'310'!B20</f>
        <v>Дагестанская</v>
      </c>
      <c r="D122" s="39">
        <f>'310'!C20</f>
        <v>167</v>
      </c>
      <c r="E122" s="41">
        <f>'310'!I20</f>
        <v>1953</v>
      </c>
      <c r="F122" s="41"/>
      <c r="G122" s="48"/>
      <c r="H122" s="48"/>
      <c r="I122" s="48"/>
      <c r="J122" s="48">
        <f>'310'!D20</f>
        <v>112</v>
      </c>
      <c r="K122" s="48"/>
      <c r="L122" s="42">
        <f t="shared" si="38"/>
        <v>12</v>
      </c>
      <c r="M122" s="41">
        <f>'310'!H20</f>
        <v>3</v>
      </c>
      <c r="N122" s="41"/>
      <c r="O122" s="41"/>
      <c r="P122" s="41"/>
      <c r="Q122" s="41"/>
      <c r="R122" s="41"/>
      <c r="S122" s="49"/>
      <c r="T122" s="45"/>
      <c r="U122" s="49"/>
      <c r="V122" s="44"/>
      <c r="W122" s="44"/>
      <c r="X122" s="44"/>
      <c r="Y122" s="50"/>
      <c r="Z122" s="50"/>
      <c r="AA122" s="50"/>
      <c r="AB122" s="50"/>
      <c r="AC122" s="50"/>
      <c r="AD122" s="47"/>
      <c r="AE122" s="50"/>
      <c r="AF122" s="59"/>
      <c r="AG122" s="79">
        <f t="shared" si="17"/>
        <v>12</v>
      </c>
      <c r="AI122" s="75"/>
      <c r="AJ122" s="77"/>
      <c r="AK122" s="50"/>
    </row>
    <row r="123" spans="1:37" ht="49.5" customHeight="1" x14ac:dyDescent="0.25">
      <c r="A123" s="37">
        <v>118</v>
      </c>
      <c r="B123" s="38"/>
      <c r="C123" s="39" t="str">
        <f>'310'!B21</f>
        <v>Интернациональная</v>
      </c>
      <c r="D123" s="39">
        <f>'310'!C21</f>
        <v>81</v>
      </c>
      <c r="E123" s="41">
        <f>'310'!I21</f>
        <v>1960</v>
      </c>
      <c r="F123" s="41"/>
      <c r="G123" s="48"/>
      <c r="H123" s="48"/>
      <c r="I123" s="48"/>
      <c r="J123" s="48">
        <f>'310'!D21</f>
        <v>80</v>
      </c>
      <c r="K123" s="48"/>
      <c r="L123" s="42">
        <f t="shared" si="38"/>
        <v>8</v>
      </c>
      <c r="M123" s="41">
        <f>'310'!H21</f>
        <v>2</v>
      </c>
      <c r="N123" s="41"/>
      <c r="O123" s="41"/>
      <c r="P123" s="41"/>
      <c r="Q123" s="41"/>
      <c r="R123" s="41"/>
      <c r="S123" s="49"/>
      <c r="T123" s="45"/>
      <c r="U123" s="49"/>
      <c r="V123" s="44"/>
      <c r="W123" s="44"/>
      <c r="X123" s="44"/>
      <c r="Y123" s="50"/>
      <c r="Z123" s="50"/>
      <c r="AA123" s="50"/>
      <c r="AB123" s="50"/>
      <c r="AC123" s="50"/>
      <c r="AD123" s="47"/>
      <c r="AE123" s="50"/>
      <c r="AF123" s="59"/>
      <c r="AG123" s="79">
        <f t="shared" si="17"/>
        <v>8</v>
      </c>
      <c r="AI123" s="75"/>
      <c r="AJ123" s="77"/>
      <c r="AK123" s="50"/>
    </row>
    <row r="124" spans="1:37" ht="49.5" customHeight="1" x14ac:dyDescent="0.25">
      <c r="A124" s="37">
        <v>119</v>
      </c>
      <c r="B124" s="38"/>
      <c r="C124" s="39" t="str">
        <f>'310'!B22</f>
        <v>Интернациональная</v>
      </c>
      <c r="D124" s="39">
        <f>'310'!C22</f>
        <v>85</v>
      </c>
      <c r="E124" s="41">
        <f>'310'!I22</f>
        <v>1960</v>
      </c>
      <c r="F124" s="41"/>
      <c r="G124" s="48"/>
      <c r="H124" s="48"/>
      <c r="I124" s="48"/>
      <c r="J124" s="48">
        <f>'310'!D22</f>
        <v>76</v>
      </c>
      <c r="K124" s="48"/>
      <c r="L124" s="42">
        <f t="shared" si="38"/>
        <v>8</v>
      </c>
      <c r="M124" s="41">
        <f>'310'!H22</f>
        <v>2</v>
      </c>
      <c r="N124" s="41"/>
      <c r="O124" s="41"/>
      <c r="P124" s="41"/>
      <c r="Q124" s="41"/>
      <c r="R124" s="41"/>
      <c r="S124" s="49"/>
      <c r="T124" s="45"/>
      <c r="U124" s="49"/>
      <c r="V124" s="44"/>
      <c r="W124" s="44"/>
      <c r="X124" s="44"/>
      <c r="Y124" s="50"/>
      <c r="Z124" s="50"/>
      <c r="AA124" s="50"/>
      <c r="AB124" s="50"/>
      <c r="AC124" s="50"/>
      <c r="AD124" s="47"/>
      <c r="AE124" s="50"/>
      <c r="AF124" s="59"/>
      <c r="AG124" s="79">
        <f t="shared" si="17"/>
        <v>8</v>
      </c>
      <c r="AI124" s="75"/>
      <c r="AJ124" s="77"/>
      <c r="AK124" s="50"/>
    </row>
    <row r="125" spans="1:37" ht="49.5" customHeight="1" x14ac:dyDescent="0.25">
      <c r="A125" s="37">
        <v>120</v>
      </c>
      <c r="B125" s="38"/>
      <c r="C125" s="39" t="str">
        <f>'310'!B23</f>
        <v>Интернациональная</v>
      </c>
      <c r="D125" s="39">
        <f>'310'!C23</f>
        <v>87</v>
      </c>
      <c r="E125" s="41">
        <f>'310'!I23</f>
        <v>1960</v>
      </c>
      <c r="F125" s="41"/>
      <c r="G125" s="48"/>
      <c r="H125" s="48"/>
      <c r="I125" s="48"/>
      <c r="J125" s="48">
        <f>'310'!D23</f>
        <v>66</v>
      </c>
      <c r="K125" s="48"/>
      <c r="L125" s="42">
        <f t="shared" si="38"/>
        <v>12</v>
      </c>
      <c r="M125" s="41">
        <f>'310'!H23</f>
        <v>3</v>
      </c>
      <c r="N125" s="41"/>
      <c r="O125" s="41"/>
      <c r="P125" s="41"/>
      <c r="Q125" s="41"/>
      <c r="R125" s="41"/>
      <c r="S125" s="49"/>
      <c r="T125" s="45"/>
      <c r="U125" s="49"/>
      <c r="V125" s="44"/>
      <c r="W125" s="44"/>
      <c r="X125" s="44"/>
      <c r="Y125" s="50"/>
      <c r="Z125" s="50"/>
      <c r="AA125" s="50"/>
      <c r="AB125" s="50"/>
      <c r="AC125" s="50"/>
      <c r="AD125" s="47"/>
      <c r="AE125" s="50"/>
      <c r="AF125" s="59"/>
      <c r="AG125" s="79">
        <f t="shared" si="17"/>
        <v>12</v>
      </c>
      <c r="AI125" s="75"/>
      <c r="AJ125" s="77"/>
      <c r="AK125" s="50"/>
    </row>
    <row r="126" spans="1:37" ht="16.5" customHeight="1" x14ac:dyDescent="0.25">
      <c r="A126" s="37">
        <v>121</v>
      </c>
      <c r="B126" s="38"/>
      <c r="C126" s="39" t="str">
        <f>'310'!B24</f>
        <v>Исаева         (бесхоз)</v>
      </c>
      <c r="D126" s="39">
        <f>'310'!C24</f>
        <v>9</v>
      </c>
      <c r="E126" s="41">
        <f>'310'!I24</f>
        <v>1959</v>
      </c>
      <c r="F126" s="41"/>
      <c r="G126" s="48"/>
      <c r="H126" s="48"/>
      <c r="I126" s="48"/>
      <c r="J126" s="48">
        <f>'310'!D24</f>
        <v>1085</v>
      </c>
      <c r="K126" s="48"/>
      <c r="L126" s="42">
        <f t="shared" si="38"/>
        <v>96</v>
      </c>
      <c r="M126" s="41">
        <f>'310'!H24</f>
        <v>24</v>
      </c>
      <c r="N126" s="41"/>
      <c r="O126" s="41"/>
      <c r="P126" s="41"/>
      <c r="Q126" s="41"/>
      <c r="R126" s="41"/>
      <c r="S126" s="49"/>
      <c r="T126" s="45"/>
      <c r="U126" s="49"/>
      <c r="V126" s="44"/>
      <c r="W126" s="44"/>
      <c r="X126" s="44"/>
      <c r="Y126" s="50"/>
      <c r="Z126" s="50"/>
      <c r="AA126" s="50"/>
      <c r="AB126" s="50"/>
      <c r="AC126" s="50"/>
      <c r="AD126" s="47"/>
      <c r="AE126" s="50"/>
      <c r="AF126" s="59"/>
      <c r="AG126" s="79">
        <f t="shared" si="17"/>
        <v>96</v>
      </c>
      <c r="AI126" s="75"/>
      <c r="AJ126" s="77"/>
      <c r="AK126" s="50"/>
    </row>
    <row r="127" spans="1:37" ht="16.5" customHeight="1" x14ac:dyDescent="0.25">
      <c r="A127" s="37">
        <v>122</v>
      </c>
      <c r="B127" s="38"/>
      <c r="C127" s="39" t="str">
        <f>'310'!B25</f>
        <v>Исаева        (бесхоз)</v>
      </c>
      <c r="D127" s="39">
        <f>'310'!C25</f>
        <v>36</v>
      </c>
      <c r="E127" s="41">
        <f>'310'!I25</f>
        <v>1928</v>
      </c>
      <c r="F127" s="41"/>
      <c r="G127" s="48"/>
      <c r="H127" s="48"/>
      <c r="I127" s="48"/>
      <c r="J127" s="48">
        <f>'310'!D25</f>
        <v>701</v>
      </c>
      <c r="K127" s="48"/>
      <c r="L127" s="42">
        <f t="shared" si="38"/>
        <v>72</v>
      </c>
      <c r="M127" s="41">
        <f>'310'!H25</f>
        <v>18</v>
      </c>
      <c r="N127" s="41"/>
      <c r="O127" s="41"/>
      <c r="P127" s="41"/>
      <c r="Q127" s="41"/>
      <c r="R127" s="41"/>
      <c r="S127" s="49"/>
      <c r="T127" s="45"/>
      <c r="U127" s="49"/>
      <c r="V127" s="44"/>
      <c r="W127" s="44"/>
      <c r="X127" s="44"/>
      <c r="Y127" s="50"/>
      <c r="Z127" s="50"/>
      <c r="AA127" s="50"/>
      <c r="AB127" s="50"/>
      <c r="AC127" s="50"/>
      <c r="AD127" s="47"/>
      <c r="AE127" s="50"/>
      <c r="AF127" s="59"/>
      <c r="AG127" s="79">
        <f t="shared" si="17"/>
        <v>72</v>
      </c>
      <c r="AI127" s="75"/>
      <c r="AJ127" s="77"/>
      <c r="AK127" s="50"/>
    </row>
    <row r="128" spans="1:37" ht="16.5" customHeight="1" x14ac:dyDescent="0.25">
      <c r="A128" s="37">
        <v>123</v>
      </c>
      <c r="B128" s="38"/>
      <c r="C128" s="39" t="str">
        <f>'310'!B26</f>
        <v>Исаева</v>
      </c>
      <c r="D128" s="39">
        <f>'310'!C26</f>
        <v>65</v>
      </c>
      <c r="E128" s="41">
        <f>'310'!I26</f>
        <v>1928</v>
      </c>
      <c r="F128" s="41"/>
      <c r="G128" s="48"/>
      <c r="H128" s="48"/>
      <c r="I128" s="48"/>
      <c r="J128" s="48">
        <f>'310'!D26</f>
        <v>272</v>
      </c>
      <c r="K128" s="48"/>
      <c r="L128" s="42">
        <f t="shared" si="38"/>
        <v>48</v>
      </c>
      <c r="M128" s="41">
        <f>'310'!H26</f>
        <v>12</v>
      </c>
      <c r="N128" s="41"/>
      <c r="O128" s="41"/>
      <c r="P128" s="41"/>
      <c r="Q128" s="41"/>
      <c r="R128" s="41"/>
      <c r="S128" s="49"/>
      <c r="T128" s="45"/>
      <c r="U128" s="49"/>
      <c r="V128" s="44"/>
      <c r="W128" s="44"/>
      <c r="X128" s="44"/>
      <c r="Y128" s="50"/>
      <c r="Z128" s="50"/>
      <c r="AA128" s="50"/>
      <c r="AB128" s="50"/>
      <c r="AC128" s="50"/>
      <c r="AD128" s="47"/>
      <c r="AE128" s="50"/>
      <c r="AF128" s="59"/>
      <c r="AG128" s="79">
        <f t="shared" si="17"/>
        <v>48</v>
      </c>
      <c r="AI128" s="75"/>
      <c r="AJ128" s="77"/>
      <c r="AK128" s="50"/>
    </row>
    <row r="129" spans="1:37" ht="16.5" customHeight="1" x14ac:dyDescent="0.25">
      <c r="A129" s="37">
        <v>124</v>
      </c>
      <c r="B129" s="38"/>
      <c r="C129" s="39" t="str">
        <f>'310'!B27</f>
        <v xml:space="preserve">Кутузова </v>
      </c>
      <c r="D129" s="39">
        <f>'310'!C27</f>
        <v>3</v>
      </c>
      <c r="E129" s="41">
        <f>'310'!I27</f>
        <v>1977</v>
      </c>
      <c r="F129" s="41"/>
      <c r="G129" s="48"/>
      <c r="H129" s="48"/>
      <c r="I129" s="48"/>
      <c r="J129" s="48">
        <f>'310'!D27</f>
        <v>103</v>
      </c>
      <c r="K129" s="48"/>
      <c r="L129" s="42">
        <f t="shared" si="38"/>
        <v>8</v>
      </c>
      <c r="M129" s="41">
        <f>'310'!H27</f>
        <v>2</v>
      </c>
      <c r="N129" s="41"/>
      <c r="O129" s="41"/>
      <c r="P129" s="41"/>
      <c r="Q129" s="41"/>
      <c r="R129" s="41"/>
      <c r="S129" s="49"/>
      <c r="T129" s="45"/>
      <c r="U129" s="49"/>
      <c r="V129" s="44"/>
      <c r="W129" s="44"/>
      <c r="X129" s="44"/>
      <c r="Y129" s="50"/>
      <c r="Z129" s="50"/>
      <c r="AA129" s="50"/>
      <c r="AB129" s="50"/>
      <c r="AC129" s="50"/>
      <c r="AD129" s="47"/>
      <c r="AE129" s="50"/>
      <c r="AF129" s="59"/>
      <c r="AG129" s="79">
        <f t="shared" si="17"/>
        <v>8</v>
      </c>
      <c r="AI129" s="75"/>
      <c r="AJ129" s="77"/>
      <c r="AK129" s="50"/>
    </row>
    <row r="130" spans="1:37" ht="16.5" customHeight="1" x14ac:dyDescent="0.25">
      <c r="A130" s="37">
        <v>125</v>
      </c>
      <c r="B130" s="38"/>
      <c r="C130" s="39" t="str">
        <f>'310'!B28</f>
        <v xml:space="preserve">Кутузова </v>
      </c>
      <c r="D130" s="39">
        <f>'310'!C28</f>
        <v>5</v>
      </c>
      <c r="E130" s="41">
        <f>'310'!I28</f>
        <v>1976</v>
      </c>
      <c r="F130" s="41"/>
      <c r="G130" s="48"/>
      <c r="H130" s="48"/>
      <c r="I130" s="48"/>
      <c r="J130" s="48">
        <f>'310'!D28</f>
        <v>174</v>
      </c>
      <c r="K130" s="48"/>
      <c r="L130" s="42">
        <f t="shared" si="38"/>
        <v>8</v>
      </c>
      <c r="M130" s="41">
        <f>'310'!H28</f>
        <v>2</v>
      </c>
      <c r="N130" s="41"/>
      <c r="O130" s="41"/>
      <c r="P130" s="41"/>
      <c r="Q130" s="41"/>
      <c r="R130" s="41"/>
      <c r="S130" s="49"/>
      <c r="T130" s="45"/>
      <c r="U130" s="49"/>
      <c r="V130" s="44"/>
      <c r="W130" s="44"/>
      <c r="X130" s="44"/>
      <c r="Y130" s="50"/>
      <c r="Z130" s="50"/>
      <c r="AA130" s="50"/>
      <c r="AB130" s="50"/>
      <c r="AC130" s="50"/>
      <c r="AD130" s="47"/>
      <c r="AE130" s="50"/>
      <c r="AF130" s="59"/>
      <c r="AG130" s="79">
        <f t="shared" si="17"/>
        <v>8</v>
      </c>
      <c r="AI130" s="75"/>
      <c r="AJ130" s="77"/>
      <c r="AK130" s="50"/>
    </row>
    <row r="131" spans="1:37" ht="16.5" customHeight="1" x14ac:dyDescent="0.25">
      <c r="A131" s="37">
        <v>126</v>
      </c>
      <c r="B131" s="38"/>
      <c r="C131" s="39" t="str">
        <f>'310'!B29</f>
        <v>Кутузова</v>
      </c>
      <c r="D131" s="39">
        <f>'310'!C29</f>
        <v>7</v>
      </c>
      <c r="E131" s="41">
        <f>'310'!I29</f>
        <v>1977</v>
      </c>
      <c r="F131" s="41"/>
      <c r="G131" s="48"/>
      <c r="H131" s="48"/>
      <c r="I131" s="48"/>
      <c r="J131" s="48">
        <f>'310'!D29</f>
        <v>102</v>
      </c>
      <c r="K131" s="48"/>
      <c r="L131" s="42">
        <f t="shared" si="38"/>
        <v>8</v>
      </c>
      <c r="M131" s="41">
        <f>'310'!H29</f>
        <v>2</v>
      </c>
      <c r="N131" s="41"/>
      <c r="O131" s="41"/>
      <c r="P131" s="41"/>
      <c r="Q131" s="41"/>
      <c r="R131" s="41"/>
      <c r="S131" s="49"/>
      <c r="T131" s="45"/>
      <c r="U131" s="49"/>
      <c r="V131" s="44"/>
      <c r="W131" s="44"/>
      <c r="X131" s="44"/>
      <c r="Y131" s="50"/>
      <c r="Z131" s="50"/>
      <c r="AA131" s="50"/>
      <c r="AB131" s="50"/>
      <c r="AC131" s="50"/>
      <c r="AD131" s="47"/>
      <c r="AE131" s="50"/>
      <c r="AF131" s="59"/>
      <c r="AG131" s="79">
        <f t="shared" si="17"/>
        <v>8</v>
      </c>
      <c r="AI131" s="75"/>
      <c r="AJ131" s="77"/>
      <c r="AK131" s="50"/>
    </row>
    <row r="132" spans="1:37" ht="16.5" customHeight="1" x14ac:dyDescent="0.25">
      <c r="A132" s="37">
        <v>127</v>
      </c>
      <c r="B132" s="38"/>
      <c r="C132" s="39" t="str">
        <f>'310'!B30</f>
        <v>Кутузова</v>
      </c>
      <c r="D132" s="39">
        <f>'310'!C30</f>
        <v>9</v>
      </c>
      <c r="E132" s="41">
        <f>'310'!I30</f>
        <v>1977</v>
      </c>
      <c r="F132" s="41"/>
      <c r="G132" s="48"/>
      <c r="H132" s="48"/>
      <c r="I132" s="48"/>
      <c r="J132" s="48">
        <f>'310'!D30</f>
        <v>103</v>
      </c>
      <c r="K132" s="48"/>
      <c r="L132" s="42">
        <f t="shared" si="38"/>
        <v>8</v>
      </c>
      <c r="M132" s="41">
        <f>'310'!H30</f>
        <v>2</v>
      </c>
      <c r="N132" s="41"/>
      <c r="O132" s="41"/>
      <c r="P132" s="41"/>
      <c r="Q132" s="41"/>
      <c r="R132" s="41"/>
      <c r="S132" s="49"/>
      <c r="T132" s="45"/>
      <c r="U132" s="49"/>
      <c r="V132" s="44"/>
      <c r="W132" s="44"/>
      <c r="X132" s="44"/>
      <c r="Y132" s="50"/>
      <c r="Z132" s="50"/>
      <c r="AA132" s="50"/>
      <c r="AB132" s="50"/>
      <c r="AC132" s="50"/>
      <c r="AD132" s="47"/>
      <c r="AE132" s="50"/>
      <c r="AF132" s="59"/>
      <c r="AG132" s="79">
        <f t="shared" si="17"/>
        <v>8</v>
      </c>
      <c r="AI132" s="75"/>
      <c r="AJ132" s="77"/>
      <c r="AK132" s="50"/>
    </row>
    <row r="133" spans="1:37" ht="16.5" customHeight="1" x14ac:dyDescent="0.25">
      <c r="A133" s="37">
        <v>128</v>
      </c>
      <c r="B133" s="38"/>
      <c r="C133" s="39" t="str">
        <f>'310'!B31</f>
        <v>Кутузова</v>
      </c>
      <c r="D133" s="39">
        <f>'310'!C31</f>
        <v>11</v>
      </c>
      <c r="E133" s="41">
        <f>'310'!I31</f>
        <v>1977</v>
      </c>
      <c r="F133" s="41"/>
      <c r="G133" s="48"/>
      <c r="H133" s="48"/>
      <c r="I133" s="48"/>
      <c r="J133" s="48">
        <f>'310'!D31</f>
        <v>103</v>
      </c>
      <c r="K133" s="48"/>
      <c r="L133" s="42">
        <f t="shared" si="38"/>
        <v>8</v>
      </c>
      <c r="M133" s="41">
        <f>'310'!H31</f>
        <v>2</v>
      </c>
      <c r="N133" s="41"/>
      <c r="O133" s="41"/>
      <c r="P133" s="41"/>
      <c r="Q133" s="41"/>
      <c r="R133" s="41"/>
      <c r="S133" s="49"/>
      <c r="T133" s="45"/>
      <c r="U133" s="49"/>
      <c r="V133" s="44"/>
      <c r="W133" s="44"/>
      <c r="X133" s="44"/>
      <c r="Y133" s="50"/>
      <c r="Z133" s="50"/>
      <c r="AA133" s="50"/>
      <c r="AB133" s="50"/>
      <c r="AC133" s="50"/>
      <c r="AD133" s="47"/>
      <c r="AE133" s="50"/>
      <c r="AF133" s="59"/>
      <c r="AG133" s="79">
        <f t="shared" si="17"/>
        <v>8</v>
      </c>
      <c r="AI133" s="75"/>
      <c r="AJ133" s="77"/>
      <c r="AK133" s="50"/>
    </row>
    <row r="134" spans="1:37" ht="16.5" customHeight="1" x14ac:dyDescent="0.25">
      <c r="A134" s="37">
        <v>129</v>
      </c>
      <c r="B134" s="38"/>
      <c r="C134" s="39" t="str">
        <f>'310'!B32</f>
        <v>Крупская</v>
      </c>
      <c r="D134" s="39">
        <f>'310'!C32</f>
        <v>3</v>
      </c>
      <c r="E134" s="41">
        <f>'310'!I32</f>
        <v>1957</v>
      </c>
      <c r="F134" s="41"/>
      <c r="G134" s="48"/>
      <c r="H134" s="48"/>
      <c r="I134" s="48"/>
      <c r="J134" s="48">
        <f>'310'!D32</f>
        <v>153</v>
      </c>
      <c r="K134" s="48"/>
      <c r="L134" s="42">
        <f t="shared" si="38"/>
        <v>16</v>
      </c>
      <c r="M134" s="41">
        <f>'310'!H32</f>
        <v>4</v>
      </c>
      <c r="N134" s="41"/>
      <c r="O134" s="41"/>
      <c r="P134" s="41"/>
      <c r="Q134" s="41"/>
      <c r="R134" s="41"/>
      <c r="S134" s="49"/>
      <c r="T134" s="45"/>
      <c r="U134" s="49"/>
      <c r="V134" s="44"/>
      <c r="W134" s="44"/>
      <c r="X134" s="44"/>
      <c r="Y134" s="50"/>
      <c r="Z134" s="50"/>
      <c r="AA134" s="50"/>
      <c r="AB134" s="50"/>
      <c r="AC134" s="50"/>
      <c r="AD134" s="47"/>
      <c r="AE134" s="50"/>
      <c r="AF134" s="59"/>
      <c r="AG134" s="79">
        <f t="shared" si="17"/>
        <v>16</v>
      </c>
      <c r="AI134" s="75"/>
      <c r="AJ134" s="77"/>
      <c r="AK134" s="50"/>
    </row>
    <row r="135" spans="1:37" ht="16.5" customHeight="1" x14ac:dyDescent="0.25">
      <c r="A135" s="37">
        <v>130</v>
      </c>
      <c r="B135" s="38"/>
      <c r="C135" s="39" t="str">
        <f>'310'!B33</f>
        <v xml:space="preserve">Крупская </v>
      </c>
      <c r="D135" s="39">
        <f>'310'!C33</f>
        <v>4</v>
      </c>
      <c r="E135" s="41">
        <f>'310'!I33</f>
        <v>1957</v>
      </c>
      <c r="F135" s="41"/>
      <c r="G135" s="48"/>
      <c r="H135" s="48"/>
      <c r="I135" s="48"/>
      <c r="J135" s="48">
        <f>'310'!D33</f>
        <v>153</v>
      </c>
      <c r="K135" s="48"/>
      <c r="L135" s="42">
        <f t="shared" si="38"/>
        <v>16</v>
      </c>
      <c r="M135" s="41">
        <f>'310'!H33</f>
        <v>4</v>
      </c>
      <c r="N135" s="41"/>
      <c r="O135" s="41"/>
      <c r="P135" s="41"/>
      <c r="Q135" s="41"/>
      <c r="R135" s="41"/>
      <c r="S135" s="49"/>
      <c r="T135" s="45"/>
      <c r="U135" s="49"/>
      <c r="V135" s="44"/>
      <c r="W135" s="44"/>
      <c r="X135" s="44"/>
      <c r="Y135" s="50"/>
      <c r="Z135" s="50"/>
      <c r="AA135" s="50"/>
      <c r="AB135" s="50"/>
      <c r="AC135" s="50"/>
      <c r="AD135" s="47"/>
      <c r="AE135" s="50"/>
      <c r="AF135" s="59"/>
      <c r="AG135" s="79">
        <f t="shared" ref="AG135:AG198" si="39">M135*4</f>
        <v>16</v>
      </c>
      <c r="AI135" s="75"/>
      <c r="AJ135" s="77"/>
      <c r="AK135" s="50"/>
    </row>
    <row r="136" spans="1:37" ht="16.5" customHeight="1" x14ac:dyDescent="0.25">
      <c r="A136" s="37">
        <v>131</v>
      </c>
      <c r="B136" s="38"/>
      <c r="C136" s="39" t="str">
        <f>'310'!B34</f>
        <v xml:space="preserve">Крупская </v>
      </c>
      <c r="D136" s="39">
        <f>'310'!C34</f>
        <v>6</v>
      </c>
      <c r="E136" s="41">
        <f>'310'!I34</f>
        <v>1957</v>
      </c>
      <c r="F136" s="41"/>
      <c r="G136" s="48"/>
      <c r="H136" s="48"/>
      <c r="I136" s="48"/>
      <c r="J136" s="48">
        <f>'310'!D34</f>
        <v>153</v>
      </c>
      <c r="K136" s="48"/>
      <c r="L136" s="42">
        <f t="shared" si="38"/>
        <v>16</v>
      </c>
      <c r="M136" s="41">
        <f>'310'!H34</f>
        <v>4</v>
      </c>
      <c r="N136" s="41"/>
      <c r="O136" s="41"/>
      <c r="P136" s="41"/>
      <c r="Q136" s="41"/>
      <c r="R136" s="41"/>
      <c r="S136" s="49"/>
      <c r="T136" s="45"/>
      <c r="U136" s="49"/>
      <c r="V136" s="44"/>
      <c r="W136" s="44"/>
      <c r="X136" s="44"/>
      <c r="Y136" s="50"/>
      <c r="Z136" s="50"/>
      <c r="AA136" s="50"/>
      <c r="AB136" s="50"/>
      <c r="AC136" s="50"/>
      <c r="AD136" s="47"/>
      <c r="AE136" s="50"/>
      <c r="AF136" s="59"/>
      <c r="AG136" s="79">
        <f t="shared" si="39"/>
        <v>16</v>
      </c>
      <c r="AI136" s="75"/>
      <c r="AJ136" s="77"/>
      <c r="AK136" s="50"/>
    </row>
    <row r="137" spans="1:37" ht="16.5" customHeight="1" x14ac:dyDescent="0.25">
      <c r="A137" s="37">
        <v>132</v>
      </c>
      <c r="B137" s="38"/>
      <c r="C137" s="39" t="str">
        <f>'310'!B35</f>
        <v xml:space="preserve">Крупская </v>
      </c>
      <c r="D137" s="39">
        <f>'310'!C35</f>
        <v>8</v>
      </c>
      <c r="E137" s="41">
        <f>'310'!I35</f>
        <v>1958</v>
      </c>
      <c r="F137" s="41"/>
      <c r="G137" s="48"/>
      <c r="H137" s="48"/>
      <c r="I137" s="48"/>
      <c r="J137" s="48">
        <f>'310'!D35</f>
        <v>150</v>
      </c>
      <c r="K137" s="48"/>
      <c r="L137" s="42">
        <f t="shared" si="38"/>
        <v>16</v>
      </c>
      <c r="M137" s="41">
        <f>'310'!H35</f>
        <v>4</v>
      </c>
      <c r="N137" s="41"/>
      <c r="O137" s="41"/>
      <c r="P137" s="41"/>
      <c r="Q137" s="41"/>
      <c r="R137" s="41"/>
      <c r="S137" s="49"/>
      <c r="T137" s="45"/>
      <c r="U137" s="49"/>
      <c r="V137" s="44"/>
      <c r="W137" s="44"/>
      <c r="X137" s="44"/>
      <c r="Y137" s="50"/>
      <c r="Z137" s="50"/>
      <c r="AA137" s="50"/>
      <c r="AB137" s="50"/>
      <c r="AC137" s="50"/>
      <c r="AD137" s="47"/>
      <c r="AE137" s="50"/>
      <c r="AF137" s="59"/>
      <c r="AG137" s="79">
        <f t="shared" si="39"/>
        <v>16</v>
      </c>
      <c r="AI137" s="75"/>
      <c r="AJ137" s="77"/>
      <c r="AK137" s="50"/>
    </row>
    <row r="138" spans="1:37" ht="16.5" customHeight="1" x14ac:dyDescent="0.25">
      <c r="A138" s="37">
        <v>133</v>
      </c>
      <c r="B138" s="38"/>
      <c r="C138" s="39" t="str">
        <f>'310'!B36</f>
        <v xml:space="preserve">Крупская </v>
      </c>
      <c r="D138" s="39">
        <f>'310'!C36</f>
        <v>9</v>
      </c>
      <c r="E138" s="41">
        <f>'310'!I36</f>
        <v>1959</v>
      </c>
      <c r="F138" s="41"/>
      <c r="G138" s="48"/>
      <c r="H138" s="48"/>
      <c r="I138" s="48"/>
      <c r="J138" s="48">
        <f>'310'!D36</f>
        <v>159</v>
      </c>
      <c r="K138" s="48"/>
      <c r="L138" s="42">
        <f t="shared" si="38"/>
        <v>16</v>
      </c>
      <c r="M138" s="41">
        <f>'310'!H36</f>
        <v>4</v>
      </c>
      <c r="N138" s="41"/>
      <c r="O138" s="41"/>
      <c r="P138" s="41"/>
      <c r="Q138" s="41"/>
      <c r="R138" s="41"/>
      <c r="S138" s="49"/>
      <c r="T138" s="45"/>
      <c r="U138" s="49"/>
      <c r="V138" s="44"/>
      <c r="W138" s="44"/>
      <c r="X138" s="44"/>
      <c r="Y138" s="50"/>
      <c r="Z138" s="50"/>
      <c r="AA138" s="50"/>
      <c r="AB138" s="50"/>
      <c r="AC138" s="50"/>
      <c r="AD138" s="47"/>
      <c r="AE138" s="50"/>
      <c r="AF138" s="59"/>
      <c r="AG138" s="79">
        <f t="shared" si="39"/>
        <v>16</v>
      </c>
      <c r="AI138" s="75"/>
      <c r="AJ138" s="77"/>
      <c r="AK138" s="50"/>
    </row>
    <row r="139" spans="1:37" ht="16.5" customHeight="1" x14ac:dyDescent="0.25">
      <c r="A139" s="37">
        <v>134</v>
      </c>
      <c r="B139" s="38"/>
      <c r="C139" s="39" t="str">
        <f>'310'!B37</f>
        <v>Крупская</v>
      </c>
      <c r="D139" s="39">
        <f>'310'!C37</f>
        <v>13</v>
      </c>
      <c r="E139" s="41">
        <f>'310'!I37</f>
        <v>1957</v>
      </c>
      <c r="F139" s="41"/>
      <c r="G139" s="48"/>
      <c r="H139" s="48"/>
      <c r="I139" s="48"/>
      <c r="J139" s="48">
        <f>'310'!D37</f>
        <v>155</v>
      </c>
      <c r="K139" s="48"/>
      <c r="L139" s="42">
        <f t="shared" si="38"/>
        <v>16</v>
      </c>
      <c r="M139" s="41">
        <f>'310'!H37</f>
        <v>4</v>
      </c>
      <c r="N139" s="41"/>
      <c r="O139" s="41"/>
      <c r="P139" s="41"/>
      <c r="Q139" s="41"/>
      <c r="R139" s="41"/>
      <c r="S139" s="49"/>
      <c r="T139" s="45"/>
      <c r="U139" s="49"/>
      <c r="V139" s="44"/>
      <c r="W139" s="44"/>
      <c r="X139" s="44"/>
      <c r="Y139" s="50"/>
      <c r="Z139" s="50"/>
      <c r="AA139" s="50"/>
      <c r="AB139" s="50"/>
      <c r="AC139" s="50"/>
      <c r="AD139" s="47"/>
      <c r="AE139" s="50"/>
      <c r="AF139" s="59"/>
      <c r="AG139" s="79">
        <f t="shared" si="39"/>
        <v>16</v>
      </c>
      <c r="AI139" s="75"/>
      <c r="AJ139" s="77"/>
      <c r="AK139" s="50"/>
    </row>
    <row r="140" spans="1:37" ht="16.5" customHeight="1" x14ac:dyDescent="0.25">
      <c r="A140" s="37">
        <v>135</v>
      </c>
      <c r="B140" s="38"/>
      <c r="C140" s="39" t="str">
        <f>'310'!B38</f>
        <v>Кирова</v>
      </c>
      <c r="D140" s="39">
        <f>'310'!C38</f>
        <v>16</v>
      </c>
      <c r="E140" s="41">
        <f>'310'!I38</f>
        <v>1976</v>
      </c>
      <c r="F140" s="41"/>
      <c r="G140" s="48"/>
      <c r="H140" s="48"/>
      <c r="I140" s="48"/>
      <c r="J140" s="48">
        <f>'310'!D38</f>
        <v>227</v>
      </c>
      <c r="K140" s="48"/>
      <c r="L140" s="42">
        <f t="shared" si="38"/>
        <v>8</v>
      </c>
      <c r="M140" s="41">
        <f>'310'!H38</f>
        <v>2</v>
      </c>
      <c r="N140" s="41"/>
      <c r="O140" s="41"/>
      <c r="P140" s="41"/>
      <c r="Q140" s="41"/>
      <c r="R140" s="41"/>
      <c r="S140" s="49"/>
      <c r="T140" s="45"/>
      <c r="U140" s="49"/>
      <c r="V140" s="44"/>
      <c r="W140" s="44"/>
      <c r="X140" s="44"/>
      <c r="Y140" s="50"/>
      <c r="Z140" s="50"/>
      <c r="AA140" s="50"/>
      <c r="AB140" s="50"/>
      <c r="AC140" s="50"/>
      <c r="AD140" s="47"/>
      <c r="AE140" s="50"/>
      <c r="AF140" s="59"/>
      <c r="AG140" s="79">
        <f t="shared" si="39"/>
        <v>8</v>
      </c>
      <c r="AI140" s="75"/>
      <c r="AJ140" s="77"/>
      <c r="AK140" s="50"/>
    </row>
    <row r="141" spans="1:37" ht="16.5" customHeight="1" x14ac:dyDescent="0.25">
      <c r="A141" s="37">
        <v>136</v>
      </c>
      <c r="B141" s="38"/>
      <c r="C141" s="39" t="str">
        <f>'310'!B39</f>
        <v>Кирова</v>
      </c>
      <c r="D141" s="39">
        <f>'310'!C39</f>
        <v>30</v>
      </c>
      <c r="E141" s="41">
        <f>'310'!I39</f>
        <v>1978</v>
      </c>
      <c r="F141" s="41"/>
      <c r="G141" s="48"/>
      <c r="H141" s="48"/>
      <c r="I141" s="48"/>
      <c r="J141" s="48">
        <f>'310'!D39</f>
        <v>101</v>
      </c>
      <c r="K141" s="48"/>
      <c r="L141" s="42">
        <f t="shared" si="38"/>
        <v>8</v>
      </c>
      <c r="M141" s="41">
        <f>'310'!H39</f>
        <v>2</v>
      </c>
      <c r="N141" s="41"/>
      <c r="O141" s="41"/>
      <c r="P141" s="41"/>
      <c r="Q141" s="41"/>
      <c r="R141" s="41"/>
      <c r="S141" s="49"/>
      <c r="T141" s="45"/>
      <c r="U141" s="49"/>
      <c r="V141" s="44"/>
      <c r="W141" s="44"/>
      <c r="X141" s="44"/>
      <c r="Y141" s="50"/>
      <c r="Z141" s="50"/>
      <c r="AA141" s="50"/>
      <c r="AB141" s="50"/>
      <c r="AC141" s="50"/>
      <c r="AD141" s="47"/>
      <c r="AE141" s="50"/>
      <c r="AF141" s="59"/>
      <c r="AG141" s="79">
        <f t="shared" si="39"/>
        <v>8</v>
      </c>
      <c r="AI141" s="75"/>
      <c r="AJ141" s="77"/>
      <c r="AK141" s="50"/>
    </row>
    <row r="142" spans="1:37" ht="16.5" customHeight="1" x14ac:dyDescent="0.25">
      <c r="A142" s="37">
        <v>137</v>
      </c>
      <c r="B142" s="38"/>
      <c r="C142" s="39" t="str">
        <f>'310'!B40</f>
        <v>Кирова</v>
      </c>
      <c r="D142" s="39">
        <f>'310'!C40</f>
        <v>34</v>
      </c>
      <c r="E142" s="41">
        <f>'310'!I40</f>
        <v>1978</v>
      </c>
      <c r="F142" s="41"/>
      <c r="G142" s="48"/>
      <c r="H142" s="48"/>
      <c r="I142" s="48"/>
      <c r="J142" s="48">
        <f>'310'!D40</f>
        <v>104</v>
      </c>
      <c r="K142" s="48"/>
      <c r="L142" s="42">
        <f t="shared" si="38"/>
        <v>8</v>
      </c>
      <c r="M142" s="41">
        <f>'310'!H40</f>
        <v>2</v>
      </c>
      <c r="N142" s="41"/>
      <c r="O142" s="41"/>
      <c r="P142" s="41"/>
      <c r="Q142" s="41"/>
      <c r="R142" s="41"/>
      <c r="S142" s="49"/>
      <c r="T142" s="45"/>
      <c r="U142" s="49"/>
      <c r="V142" s="44"/>
      <c r="W142" s="44"/>
      <c r="X142" s="44"/>
      <c r="Y142" s="50"/>
      <c r="Z142" s="50"/>
      <c r="AA142" s="50"/>
      <c r="AB142" s="50"/>
      <c r="AC142" s="50"/>
      <c r="AD142" s="47"/>
      <c r="AE142" s="50"/>
      <c r="AF142" s="59"/>
      <c r="AG142" s="79">
        <f t="shared" si="39"/>
        <v>8</v>
      </c>
      <c r="AI142" s="75"/>
      <c r="AJ142" s="77"/>
      <c r="AK142" s="50"/>
    </row>
    <row r="143" spans="1:37" ht="16.5" customHeight="1" x14ac:dyDescent="0.25">
      <c r="A143" s="37">
        <v>138</v>
      </c>
      <c r="B143" s="38"/>
      <c r="C143" s="39" t="str">
        <f>'310'!B41</f>
        <v>Крайняя</v>
      </c>
      <c r="D143" s="39">
        <f>'310'!C41</f>
        <v>23</v>
      </c>
      <c r="E143" s="41">
        <f>'310'!I41</f>
        <v>1952</v>
      </c>
      <c r="F143" s="41"/>
      <c r="G143" s="48"/>
      <c r="H143" s="48"/>
      <c r="I143" s="48"/>
      <c r="J143" s="48">
        <f>'310'!D41</f>
        <v>17</v>
      </c>
      <c r="K143" s="48"/>
      <c r="L143" s="42">
        <f t="shared" si="38"/>
        <v>8</v>
      </c>
      <c r="M143" s="41">
        <f>'310'!H41</f>
        <v>2</v>
      </c>
      <c r="N143" s="41"/>
      <c r="O143" s="41"/>
      <c r="P143" s="41"/>
      <c r="Q143" s="41"/>
      <c r="R143" s="41"/>
      <c r="S143" s="49"/>
      <c r="T143" s="45"/>
      <c r="U143" s="49"/>
      <c r="V143" s="44"/>
      <c r="W143" s="44"/>
      <c r="X143" s="44"/>
      <c r="Y143" s="50"/>
      <c r="Z143" s="50"/>
      <c r="AA143" s="50"/>
      <c r="AB143" s="50"/>
      <c r="AC143" s="50"/>
      <c r="AD143" s="47"/>
      <c r="AE143" s="50"/>
      <c r="AF143" s="59"/>
      <c r="AG143" s="79">
        <f t="shared" si="39"/>
        <v>8</v>
      </c>
      <c r="AI143" s="75"/>
      <c r="AJ143" s="77"/>
      <c r="AK143" s="50"/>
    </row>
    <row r="144" spans="1:37" ht="16.5" customHeight="1" x14ac:dyDescent="0.25">
      <c r="A144" s="37">
        <v>139</v>
      </c>
      <c r="B144" s="38"/>
      <c r="C144" s="39" t="str">
        <f>'310'!B42</f>
        <v xml:space="preserve">Лесная </v>
      </c>
      <c r="D144" s="39">
        <f>'310'!C42</f>
        <v>4</v>
      </c>
      <c r="E144" s="41">
        <f>'310'!I42</f>
        <v>1969</v>
      </c>
      <c r="F144" s="41"/>
      <c r="G144" s="48"/>
      <c r="H144" s="48"/>
      <c r="I144" s="48"/>
      <c r="J144" s="48">
        <f>'310'!D42</f>
        <v>101</v>
      </c>
      <c r="K144" s="48"/>
      <c r="L144" s="42">
        <f t="shared" si="38"/>
        <v>8</v>
      </c>
      <c r="M144" s="41">
        <f>'310'!H42</f>
        <v>2</v>
      </c>
      <c r="N144" s="41"/>
      <c r="O144" s="41"/>
      <c r="P144" s="41"/>
      <c r="Q144" s="41"/>
      <c r="R144" s="41"/>
      <c r="S144" s="49"/>
      <c r="T144" s="45"/>
      <c r="U144" s="49"/>
      <c r="V144" s="44"/>
      <c r="W144" s="44"/>
      <c r="X144" s="44"/>
      <c r="Y144" s="50"/>
      <c r="Z144" s="50"/>
      <c r="AA144" s="50"/>
      <c r="AB144" s="50"/>
      <c r="AC144" s="50"/>
      <c r="AD144" s="47"/>
      <c r="AE144" s="50"/>
      <c r="AF144" s="59"/>
      <c r="AG144" s="79">
        <f t="shared" si="39"/>
        <v>8</v>
      </c>
      <c r="AI144" s="75"/>
      <c r="AJ144" s="77"/>
      <c r="AK144" s="50"/>
    </row>
    <row r="145" spans="1:37" ht="16.5" customHeight="1" x14ac:dyDescent="0.25">
      <c r="A145" s="37">
        <v>140</v>
      </c>
      <c r="B145" s="38"/>
      <c r="C145" s="39" t="str">
        <f>'310'!B43</f>
        <v xml:space="preserve">Лесная </v>
      </c>
      <c r="D145" s="39">
        <f>'310'!C43</f>
        <v>10</v>
      </c>
      <c r="E145" s="41">
        <f>'310'!I43</f>
        <v>1958</v>
      </c>
      <c r="F145" s="41"/>
      <c r="G145" s="48"/>
      <c r="H145" s="48"/>
      <c r="I145" s="48"/>
      <c r="J145" s="48">
        <f>'310'!D43</f>
        <v>103</v>
      </c>
      <c r="K145" s="48"/>
      <c r="L145" s="42">
        <f t="shared" si="38"/>
        <v>12</v>
      </c>
      <c r="M145" s="41">
        <f>'310'!H43</f>
        <v>3</v>
      </c>
      <c r="N145" s="41"/>
      <c r="O145" s="41"/>
      <c r="P145" s="41"/>
      <c r="Q145" s="41"/>
      <c r="R145" s="41"/>
      <c r="S145" s="49"/>
      <c r="T145" s="45"/>
      <c r="U145" s="49"/>
      <c r="V145" s="44"/>
      <c r="W145" s="44"/>
      <c r="X145" s="44"/>
      <c r="Y145" s="50"/>
      <c r="Z145" s="50"/>
      <c r="AA145" s="50"/>
      <c r="AB145" s="50"/>
      <c r="AC145" s="50"/>
      <c r="AD145" s="47"/>
      <c r="AE145" s="50"/>
      <c r="AF145" s="59"/>
      <c r="AG145" s="79">
        <f t="shared" si="39"/>
        <v>12</v>
      </c>
      <c r="AI145" s="75"/>
      <c r="AJ145" s="77"/>
      <c r="AK145" s="50"/>
    </row>
    <row r="146" spans="1:37" ht="16.5" customHeight="1" x14ac:dyDescent="0.25">
      <c r="A146" s="37">
        <v>141</v>
      </c>
      <c r="B146" s="38"/>
      <c r="C146" s="39" t="str">
        <f>'310'!B44</f>
        <v>Матросова</v>
      </c>
      <c r="D146" s="39">
        <f>'310'!C44</f>
        <v>2</v>
      </c>
      <c r="E146" s="41">
        <f>'310'!I44</f>
        <v>1965</v>
      </c>
      <c r="F146" s="41"/>
      <c r="G146" s="48"/>
      <c r="H146" s="48"/>
      <c r="I146" s="48"/>
      <c r="J146" s="48">
        <f>'310'!D44</f>
        <v>74.400000000000006</v>
      </c>
      <c r="K146" s="48"/>
      <c r="L146" s="42">
        <f t="shared" si="38"/>
        <v>16</v>
      </c>
      <c r="M146" s="41">
        <f>'310'!H44</f>
        <v>4</v>
      </c>
      <c r="N146" s="41"/>
      <c r="O146" s="41"/>
      <c r="P146" s="41"/>
      <c r="Q146" s="41"/>
      <c r="R146" s="41"/>
      <c r="S146" s="49"/>
      <c r="T146" s="45"/>
      <c r="U146" s="49"/>
      <c r="V146" s="44"/>
      <c r="W146" s="44"/>
      <c r="X146" s="44"/>
      <c r="Y146" s="50"/>
      <c r="Z146" s="50"/>
      <c r="AA146" s="50"/>
      <c r="AB146" s="50"/>
      <c r="AC146" s="50"/>
      <c r="AD146" s="47"/>
      <c r="AE146" s="50"/>
      <c r="AF146" s="59"/>
      <c r="AG146" s="79">
        <f t="shared" si="39"/>
        <v>16</v>
      </c>
      <c r="AI146" s="75"/>
      <c r="AJ146" s="77"/>
      <c r="AK146" s="50"/>
    </row>
    <row r="147" spans="1:37" ht="16.5" customHeight="1" x14ac:dyDescent="0.25">
      <c r="A147" s="37">
        <v>142</v>
      </c>
      <c r="B147" s="38"/>
      <c r="C147" s="39" t="str">
        <f>'310'!B45</f>
        <v>Матросова</v>
      </c>
      <c r="D147" s="39">
        <f>'310'!C45</f>
        <v>17</v>
      </c>
      <c r="E147" s="41">
        <f>'310'!I45</f>
        <v>1961</v>
      </c>
      <c r="F147" s="41"/>
      <c r="G147" s="48"/>
      <c r="H147" s="48"/>
      <c r="I147" s="48"/>
      <c r="J147" s="48">
        <f>'310'!D45</f>
        <v>166.8</v>
      </c>
      <c r="K147" s="48"/>
      <c r="L147" s="42">
        <f t="shared" si="38"/>
        <v>16</v>
      </c>
      <c r="M147" s="41">
        <f>'310'!H45</f>
        <v>4</v>
      </c>
      <c r="N147" s="41"/>
      <c r="O147" s="41"/>
      <c r="P147" s="41"/>
      <c r="Q147" s="41"/>
      <c r="R147" s="41"/>
      <c r="S147" s="49"/>
      <c r="T147" s="45"/>
      <c r="U147" s="49"/>
      <c r="V147" s="44"/>
      <c r="W147" s="44"/>
      <c r="X147" s="44"/>
      <c r="Y147" s="50"/>
      <c r="Z147" s="50"/>
      <c r="AA147" s="50"/>
      <c r="AB147" s="50"/>
      <c r="AC147" s="50"/>
      <c r="AD147" s="47"/>
      <c r="AE147" s="50"/>
      <c r="AF147" s="59"/>
      <c r="AG147" s="79">
        <f t="shared" si="39"/>
        <v>16</v>
      </c>
      <c r="AI147" s="75"/>
      <c r="AJ147" s="77"/>
      <c r="AK147" s="50"/>
    </row>
    <row r="148" spans="1:37" ht="16.5" customHeight="1" x14ac:dyDescent="0.25">
      <c r="A148" s="37">
        <v>143</v>
      </c>
      <c r="B148" s="38"/>
      <c r="C148" s="39" t="str">
        <f>'310'!B46</f>
        <v>Матросова</v>
      </c>
      <c r="D148" s="39">
        <f>'310'!C46</f>
        <v>5</v>
      </c>
      <c r="E148" s="41">
        <f>'310'!I46</f>
        <v>1932</v>
      </c>
      <c r="F148" s="41"/>
      <c r="G148" s="48"/>
      <c r="H148" s="48"/>
      <c r="I148" s="48"/>
      <c r="J148" s="48">
        <f>'310'!D46</f>
        <v>273.10000000000002</v>
      </c>
      <c r="K148" s="48"/>
      <c r="L148" s="42">
        <f t="shared" si="38"/>
        <v>32</v>
      </c>
      <c r="M148" s="41">
        <f>'310'!H46</f>
        <v>8</v>
      </c>
      <c r="N148" s="41"/>
      <c r="O148" s="41"/>
      <c r="P148" s="41"/>
      <c r="Q148" s="41"/>
      <c r="R148" s="41"/>
      <c r="S148" s="49"/>
      <c r="T148" s="45"/>
      <c r="U148" s="49"/>
      <c r="V148" s="44"/>
      <c r="W148" s="44"/>
      <c r="X148" s="44"/>
      <c r="Y148" s="50"/>
      <c r="Z148" s="50"/>
      <c r="AA148" s="50"/>
      <c r="AB148" s="50"/>
      <c r="AC148" s="50"/>
      <c r="AD148" s="47"/>
      <c r="AE148" s="50"/>
      <c r="AF148" s="59"/>
      <c r="AG148" s="79">
        <f t="shared" si="39"/>
        <v>32</v>
      </c>
      <c r="AI148" s="75"/>
      <c r="AJ148" s="77"/>
      <c r="AK148" s="50"/>
    </row>
    <row r="149" spans="1:37" ht="16.5" customHeight="1" x14ac:dyDescent="0.25">
      <c r="A149" s="37">
        <v>144</v>
      </c>
      <c r="B149" s="38"/>
      <c r="C149" s="39" t="str">
        <f>'310'!B47</f>
        <v>Матросова</v>
      </c>
      <c r="D149" s="39">
        <f>'310'!C47</f>
        <v>4</v>
      </c>
      <c r="E149" s="41">
        <f>'310'!I47</f>
        <v>1932</v>
      </c>
      <c r="F149" s="41"/>
      <c r="G149" s="48"/>
      <c r="H149" s="48"/>
      <c r="I149" s="48"/>
      <c r="J149" s="48">
        <f>'310'!D47</f>
        <v>216.7</v>
      </c>
      <c r="K149" s="48"/>
      <c r="L149" s="42">
        <f t="shared" si="38"/>
        <v>52</v>
      </c>
      <c r="M149" s="41">
        <f>'310'!H47</f>
        <v>13</v>
      </c>
      <c r="N149" s="41"/>
      <c r="O149" s="41"/>
      <c r="P149" s="41"/>
      <c r="Q149" s="41"/>
      <c r="R149" s="41"/>
      <c r="S149" s="49"/>
      <c r="T149" s="45"/>
      <c r="U149" s="49"/>
      <c r="V149" s="44"/>
      <c r="W149" s="44"/>
      <c r="X149" s="44"/>
      <c r="Y149" s="50"/>
      <c r="Z149" s="50"/>
      <c r="AA149" s="50"/>
      <c r="AB149" s="50"/>
      <c r="AC149" s="50"/>
      <c r="AD149" s="47"/>
      <c r="AE149" s="50"/>
      <c r="AF149" s="59"/>
      <c r="AG149" s="79">
        <f t="shared" si="39"/>
        <v>52</v>
      </c>
      <c r="AI149" s="75"/>
      <c r="AJ149" s="77"/>
      <c r="AK149" s="50"/>
    </row>
    <row r="150" spans="1:37" ht="16.5" customHeight="1" x14ac:dyDescent="0.25">
      <c r="A150" s="37">
        <v>145</v>
      </c>
      <c r="B150" s="38"/>
      <c r="C150" s="39" t="str">
        <f>'310'!B48</f>
        <v>Мелиораторов</v>
      </c>
      <c r="D150" s="39">
        <f>'310'!C48</f>
        <v>1</v>
      </c>
      <c r="E150" s="41">
        <f>'310'!I48</f>
        <v>1960</v>
      </c>
      <c r="F150" s="41"/>
      <c r="G150" s="48"/>
      <c r="H150" s="48"/>
      <c r="I150" s="48"/>
      <c r="J150" s="48">
        <f>'310'!D48</f>
        <v>158</v>
      </c>
      <c r="K150" s="48"/>
      <c r="L150" s="42">
        <f t="shared" si="38"/>
        <v>16</v>
      </c>
      <c r="M150" s="41">
        <f>'310'!H48</f>
        <v>4</v>
      </c>
      <c r="N150" s="41"/>
      <c r="O150" s="41"/>
      <c r="P150" s="41"/>
      <c r="Q150" s="41"/>
      <c r="R150" s="41"/>
      <c r="S150" s="49"/>
      <c r="T150" s="45"/>
      <c r="U150" s="49"/>
      <c r="V150" s="44"/>
      <c r="W150" s="44"/>
      <c r="X150" s="44"/>
      <c r="Y150" s="50"/>
      <c r="Z150" s="50"/>
      <c r="AA150" s="50"/>
      <c r="AB150" s="50"/>
      <c r="AC150" s="50"/>
      <c r="AD150" s="47"/>
      <c r="AE150" s="50"/>
      <c r="AF150" s="59"/>
      <c r="AG150" s="79">
        <f t="shared" si="39"/>
        <v>16</v>
      </c>
      <c r="AI150" s="75"/>
      <c r="AJ150" s="77"/>
      <c r="AK150" s="50"/>
    </row>
    <row r="151" spans="1:37" ht="16.5" customHeight="1" x14ac:dyDescent="0.25">
      <c r="A151" s="37">
        <v>146</v>
      </c>
      <c r="B151" s="38"/>
      <c r="C151" s="39" t="str">
        <f>'310'!B49</f>
        <v>Мелиораторов</v>
      </c>
      <c r="D151" s="39">
        <f>'310'!C49</f>
        <v>2</v>
      </c>
      <c r="E151" s="41">
        <f>'310'!I49</f>
        <v>1976</v>
      </c>
      <c r="F151" s="41"/>
      <c r="G151" s="48"/>
      <c r="H151" s="48"/>
      <c r="I151" s="48"/>
      <c r="J151" s="48">
        <f>'310'!D49</f>
        <v>174</v>
      </c>
      <c r="K151" s="48"/>
      <c r="L151" s="42">
        <f t="shared" si="38"/>
        <v>16</v>
      </c>
      <c r="M151" s="41">
        <f>'310'!H49</f>
        <v>4</v>
      </c>
      <c r="N151" s="41"/>
      <c r="O151" s="41"/>
      <c r="P151" s="41"/>
      <c r="Q151" s="41"/>
      <c r="R151" s="41"/>
      <c r="S151" s="49"/>
      <c r="T151" s="45"/>
      <c r="U151" s="49"/>
      <c r="V151" s="44"/>
      <c r="W151" s="44"/>
      <c r="X151" s="44"/>
      <c r="Y151" s="50"/>
      <c r="Z151" s="50"/>
      <c r="AA151" s="50"/>
      <c r="AB151" s="50"/>
      <c r="AC151" s="50"/>
      <c r="AD151" s="47"/>
      <c r="AE151" s="50"/>
      <c r="AF151" s="59"/>
      <c r="AG151" s="79">
        <f t="shared" si="39"/>
        <v>16</v>
      </c>
      <c r="AI151" s="75"/>
      <c r="AJ151" s="77"/>
      <c r="AK151" s="50"/>
    </row>
    <row r="152" spans="1:37" ht="16.5" customHeight="1" x14ac:dyDescent="0.25">
      <c r="A152" s="37">
        <v>147</v>
      </c>
      <c r="B152" s="38"/>
      <c r="C152" s="39" t="str">
        <f>'310'!B50</f>
        <v>Мелиораторов</v>
      </c>
      <c r="D152" s="39">
        <f>'310'!C50</f>
        <v>3</v>
      </c>
      <c r="E152" s="41">
        <f>'310'!I50</f>
        <v>1960</v>
      </c>
      <c r="F152" s="41"/>
      <c r="G152" s="48"/>
      <c r="H152" s="48"/>
      <c r="I152" s="48"/>
      <c r="J152" s="48">
        <f>'310'!D50</f>
        <v>138</v>
      </c>
      <c r="K152" s="48"/>
      <c r="L152" s="42">
        <f t="shared" si="38"/>
        <v>12</v>
      </c>
      <c r="M152" s="41">
        <f>'310'!H50</f>
        <v>3</v>
      </c>
      <c r="N152" s="41"/>
      <c r="O152" s="41"/>
      <c r="P152" s="41"/>
      <c r="Q152" s="41"/>
      <c r="R152" s="41"/>
      <c r="S152" s="49"/>
      <c r="T152" s="45"/>
      <c r="U152" s="49"/>
      <c r="V152" s="44"/>
      <c r="W152" s="44"/>
      <c r="X152" s="44"/>
      <c r="Y152" s="50"/>
      <c r="Z152" s="50"/>
      <c r="AA152" s="50"/>
      <c r="AB152" s="50"/>
      <c r="AC152" s="50"/>
      <c r="AD152" s="47"/>
      <c r="AE152" s="50"/>
      <c r="AF152" s="59"/>
      <c r="AG152" s="79">
        <f t="shared" si="39"/>
        <v>12</v>
      </c>
      <c r="AI152" s="75"/>
      <c r="AJ152" s="77"/>
      <c r="AK152" s="50"/>
    </row>
    <row r="153" spans="1:37" ht="16.5" customHeight="1" x14ac:dyDescent="0.25">
      <c r="A153" s="37">
        <v>148</v>
      </c>
      <c r="B153" s="38"/>
      <c r="C153" s="39" t="str">
        <f>'310'!B51</f>
        <v>Мелиораторов</v>
      </c>
      <c r="D153" s="39">
        <f>'310'!C51</f>
        <v>10</v>
      </c>
      <c r="E153" s="41">
        <f>'310'!I51</f>
        <v>1986</v>
      </c>
      <c r="F153" s="41"/>
      <c r="G153" s="48"/>
      <c r="H153" s="48"/>
      <c r="I153" s="48"/>
      <c r="J153" s="48">
        <f>'310'!D51</f>
        <v>323</v>
      </c>
      <c r="K153" s="48"/>
      <c r="L153" s="42">
        <f t="shared" si="38"/>
        <v>16</v>
      </c>
      <c r="M153" s="41">
        <f>'310'!H51</f>
        <v>4</v>
      </c>
      <c r="N153" s="41"/>
      <c r="O153" s="41"/>
      <c r="P153" s="41"/>
      <c r="Q153" s="41"/>
      <c r="R153" s="41"/>
      <c r="S153" s="49"/>
      <c r="T153" s="45"/>
      <c r="U153" s="49"/>
      <c r="V153" s="44"/>
      <c r="W153" s="44"/>
      <c r="X153" s="44"/>
      <c r="Y153" s="50"/>
      <c r="Z153" s="50"/>
      <c r="AA153" s="50"/>
      <c r="AB153" s="50"/>
      <c r="AC153" s="50"/>
      <c r="AD153" s="47"/>
      <c r="AE153" s="50"/>
      <c r="AF153" s="59"/>
      <c r="AG153" s="79">
        <f t="shared" si="39"/>
        <v>16</v>
      </c>
      <c r="AI153" s="75"/>
      <c r="AJ153" s="77"/>
      <c r="AK153" s="50"/>
    </row>
    <row r="154" spans="1:37" ht="16.5" customHeight="1" x14ac:dyDescent="0.25">
      <c r="A154" s="37">
        <v>149</v>
      </c>
      <c r="B154" s="38"/>
      <c r="C154" s="39" t="str">
        <f>'310'!B52</f>
        <v>Мира</v>
      </c>
      <c r="D154" s="39">
        <f>'310'!C52</f>
        <v>30</v>
      </c>
      <c r="E154" s="41">
        <f>'310'!I52</f>
        <v>1990</v>
      </c>
      <c r="F154" s="41"/>
      <c r="G154" s="48"/>
      <c r="H154" s="48"/>
      <c r="I154" s="48"/>
      <c r="J154" s="48">
        <f>'310'!D52</f>
        <v>827</v>
      </c>
      <c r="K154" s="48"/>
      <c r="L154" s="42">
        <f t="shared" si="38"/>
        <v>72</v>
      </c>
      <c r="M154" s="41">
        <f>'310'!H52</f>
        <v>18</v>
      </c>
      <c r="N154" s="41"/>
      <c r="O154" s="41"/>
      <c r="P154" s="41"/>
      <c r="Q154" s="41"/>
      <c r="R154" s="41"/>
      <c r="S154" s="49"/>
      <c r="T154" s="45"/>
      <c r="U154" s="49"/>
      <c r="V154" s="44"/>
      <c r="W154" s="44"/>
      <c r="X154" s="44"/>
      <c r="Y154" s="50"/>
      <c r="Z154" s="50"/>
      <c r="AA154" s="50"/>
      <c r="AB154" s="50"/>
      <c r="AC154" s="50"/>
      <c r="AD154" s="47"/>
      <c r="AE154" s="50"/>
      <c r="AF154" s="59"/>
      <c r="AG154" s="79">
        <f t="shared" si="39"/>
        <v>72</v>
      </c>
      <c r="AI154" s="75"/>
      <c r="AJ154" s="77"/>
      <c r="AK154" s="50"/>
    </row>
    <row r="155" spans="1:37" ht="16.5" customHeight="1" x14ac:dyDescent="0.25">
      <c r="A155" s="37">
        <v>150</v>
      </c>
      <c r="B155" s="38"/>
      <c r="C155" s="39" t="str">
        <f>'310'!B53</f>
        <v xml:space="preserve">Молодежная </v>
      </c>
      <c r="D155" s="39">
        <f>'310'!C53</f>
        <v>3</v>
      </c>
      <c r="E155" s="41">
        <f>'310'!I53</f>
        <v>1957</v>
      </c>
      <c r="F155" s="41"/>
      <c r="G155" s="48"/>
      <c r="H155" s="48"/>
      <c r="I155" s="48"/>
      <c r="J155" s="48">
        <f>'310'!D53</f>
        <v>100</v>
      </c>
      <c r="K155" s="48"/>
      <c r="L155" s="42">
        <f t="shared" si="38"/>
        <v>12</v>
      </c>
      <c r="M155" s="41">
        <f>'310'!H53</f>
        <v>3</v>
      </c>
      <c r="N155" s="41"/>
      <c r="O155" s="41"/>
      <c r="P155" s="41"/>
      <c r="Q155" s="41"/>
      <c r="R155" s="41"/>
      <c r="S155" s="49"/>
      <c r="T155" s="45"/>
      <c r="U155" s="49"/>
      <c r="V155" s="44"/>
      <c r="W155" s="44"/>
      <c r="X155" s="44"/>
      <c r="Y155" s="50"/>
      <c r="Z155" s="50"/>
      <c r="AA155" s="50"/>
      <c r="AB155" s="50"/>
      <c r="AC155" s="50"/>
      <c r="AD155" s="47"/>
      <c r="AE155" s="50"/>
      <c r="AF155" s="59"/>
      <c r="AG155" s="79">
        <f t="shared" si="39"/>
        <v>12</v>
      </c>
      <c r="AI155" s="75"/>
      <c r="AJ155" s="77"/>
      <c r="AK155" s="50"/>
    </row>
    <row r="156" spans="1:37" ht="16.5" customHeight="1" x14ac:dyDescent="0.25">
      <c r="A156" s="37">
        <v>151</v>
      </c>
      <c r="B156" s="38"/>
      <c r="C156" s="39" t="str">
        <f>'310'!B54</f>
        <v>Молодежная</v>
      </c>
      <c r="D156" s="39">
        <f>'310'!C54</f>
        <v>5</v>
      </c>
      <c r="E156" s="41">
        <f>'310'!I54</f>
        <v>1957</v>
      </c>
      <c r="F156" s="41"/>
      <c r="G156" s="48"/>
      <c r="H156" s="48"/>
      <c r="I156" s="48"/>
      <c r="J156" s="48">
        <f>'310'!D54</f>
        <v>60</v>
      </c>
      <c r="K156" s="48"/>
      <c r="L156" s="42">
        <f t="shared" si="38"/>
        <v>8</v>
      </c>
      <c r="M156" s="41">
        <f>'310'!H54</f>
        <v>2</v>
      </c>
      <c r="N156" s="41"/>
      <c r="O156" s="41"/>
      <c r="P156" s="41"/>
      <c r="Q156" s="41"/>
      <c r="R156" s="41"/>
      <c r="S156" s="49"/>
      <c r="T156" s="45"/>
      <c r="U156" s="49"/>
      <c r="V156" s="44"/>
      <c r="W156" s="44"/>
      <c r="X156" s="44"/>
      <c r="Y156" s="50"/>
      <c r="Z156" s="50"/>
      <c r="AA156" s="50"/>
      <c r="AB156" s="50"/>
      <c r="AC156" s="50"/>
      <c r="AD156" s="47"/>
      <c r="AE156" s="50"/>
      <c r="AF156" s="59"/>
      <c r="AG156" s="79">
        <f t="shared" si="39"/>
        <v>8</v>
      </c>
      <c r="AI156" s="75"/>
      <c r="AJ156" s="77"/>
      <c r="AK156" s="50"/>
    </row>
    <row r="157" spans="1:37" ht="16.5" customHeight="1" x14ac:dyDescent="0.25">
      <c r="A157" s="37">
        <v>152</v>
      </c>
      <c r="B157" s="38"/>
      <c r="C157" s="39" t="str">
        <f>'310'!B55</f>
        <v>Новосельская</v>
      </c>
      <c r="D157" s="39">
        <f>'310'!C55</f>
        <v>36</v>
      </c>
      <c r="E157" s="41">
        <f>'310'!I55</f>
        <v>1957</v>
      </c>
      <c r="F157" s="41"/>
      <c r="G157" s="48"/>
      <c r="H157" s="48"/>
      <c r="I157" s="48"/>
      <c r="J157" s="48">
        <f>'310'!D55</f>
        <v>68</v>
      </c>
      <c r="K157" s="48"/>
      <c r="L157" s="42">
        <f t="shared" si="38"/>
        <v>8</v>
      </c>
      <c r="M157" s="41">
        <f>'310'!H55</f>
        <v>2</v>
      </c>
      <c r="N157" s="41"/>
      <c r="O157" s="41"/>
      <c r="P157" s="41"/>
      <c r="Q157" s="41"/>
      <c r="R157" s="41"/>
      <c r="S157" s="49"/>
      <c r="T157" s="45"/>
      <c r="U157" s="49"/>
      <c r="V157" s="44"/>
      <c r="W157" s="44"/>
      <c r="X157" s="44"/>
      <c r="Y157" s="50"/>
      <c r="Z157" s="50"/>
      <c r="AA157" s="50"/>
      <c r="AB157" s="50"/>
      <c r="AC157" s="50"/>
      <c r="AD157" s="47"/>
      <c r="AE157" s="50"/>
      <c r="AF157" s="59"/>
      <c r="AG157" s="79">
        <f t="shared" si="39"/>
        <v>8</v>
      </c>
      <c r="AI157" s="75"/>
      <c r="AJ157" s="77"/>
      <c r="AK157" s="50"/>
    </row>
    <row r="158" spans="1:37" ht="16.5" customHeight="1" x14ac:dyDescent="0.25">
      <c r="A158" s="37">
        <v>153</v>
      </c>
      <c r="B158" s="38"/>
      <c r="C158" s="39" t="str">
        <f>'310'!B56</f>
        <v>Новосельская</v>
      </c>
      <c r="D158" s="39">
        <f>'310'!C56</f>
        <v>38</v>
      </c>
      <c r="E158" s="41">
        <f>'310'!I56</f>
        <v>1964</v>
      </c>
      <c r="F158" s="41"/>
      <c r="G158" s="48"/>
      <c r="H158" s="48"/>
      <c r="I158" s="48"/>
      <c r="J158" s="48">
        <f>'310'!D56</f>
        <v>54</v>
      </c>
      <c r="K158" s="48"/>
      <c r="L158" s="42">
        <f t="shared" si="38"/>
        <v>16</v>
      </c>
      <c r="M158" s="41">
        <f>'310'!H56</f>
        <v>4</v>
      </c>
      <c r="N158" s="41"/>
      <c r="O158" s="41"/>
      <c r="P158" s="41"/>
      <c r="Q158" s="41"/>
      <c r="R158" s="41"/>
      <c r="S158" s="49"/>
      <c r="T158" s="45"/>
      <c r="U158" s="49"/>
      <c r="V158" s="44"/>
      <c r="W158" s="44"/>
      <c r="X158" s="44"/>
      <c r="Y158" s="50"/>
      <c r="Z158" s="50"/>
      <c r="AA158" s="50"/>
      <c r="AB158" s="50"/>
      <c r="AC158" s="50"/>
      <c r="AD158" s="47"/>
      <c r="AE158" s="50"/>
      <c r="AF158" s="59"/>
      <c r="AG158" s="79">
        <f t="shared" si="39"/>
        <v>16</v>
      </c>
      <c r="AI158" s="75"/>
      <c r="AJ158" s="77"/>
      <c r="AK158" s="50"/>
    </row>
    <row r="159" spans="1:37" ht="16.5" customHeight="1" x14ac:dyDescent="0.25">
      <c r="A159" s="37">
        <v>154</v>
      </c>
      <c r="B159" s="38"/>
      <c r="C159" s="39" t="str">
        <f>'310'!B57</f>
        <v>Победы</v>
      </c>
      <c r="D159" s="39">
        <f>'310'!C57</f>
        <v>3</v>
      </c>
      <c r="E159" s="41">
        <f>'310'!I57</f>
        <v>1950</v>
      </c>
      <c r="F159" s="41"/>
      <c r="G159" s="48"/>
      <c r="H159" s="48"/>
      <c r="I159" s="48"/>
      <c r="J159" s="48">
        <f>'310'!D57</f>
        <v>155</v>
      </c>
      <c r="K159" s="48"/>
      <c r="L159" s="42">
        <f t="shared" si="38"/>
        <v>20</v>
      </c>
      <c r="M159" s="41">
        <f>'310'!H57</f>
        <v>5</v>
      </c>
      <c r="N159" s="41"/>
      <c r="O159" s="41"/>
      <c r="P159" s="41"/>
      <c r="Q159" s="41"/>
      <c r="R159" s="41"/>
      <c r="S159" s="49"/>
      <c r="T159" s="45"/>
      <c r="U159" s="49"/>
      <c r="V159" s="44"/>
      <c r="W159" s="44"/>
      <c r="X159" s="44"/>
      <c r="Y159" s="50"/>
      <c r="Z159" s="50"/>
      <c r="AA159" s="50"/>
      <c r="AB159" s="50"/>
      <c r="AC159" s="50"/>
      <c r="AD159" s="47"/>
      <c r="AE159" s="50"/>
      <c r="AF159" s="59"/>
      <c r="AG159" s="79">
        <f t="shared" si="39"/>
        <v>20</v>
      </c>
      <c r="AI159" s="75"/>
      <c r="AJ159" s="77"/>
      <c r="AK159" s="50"/>
    </row>
    <row r="160" spans="1:37" ht="16.5" customHeight="1" x14ac:dyDescent="0.25">
      <c r="A160" s="37">
        <v>155</v>
      </c>
      <c r="B160" s="38"/>
      <c r="C160" s="39" t="str">
        <f>'310'!B58</f>
        <v>Победы</v>
      </c>
      <c r="D160" s="39">
        <f>'310'!C58</f>
        <v>9</v>
      </c>
      <c r="E160" s="41">
        <f>'310'!I58</f>
        <v>1960</v>
      </c>
      <c r="F160" s="41"/>
      <c r="G160" s="48"/>
      <c r="H160" s="48"/>
      <c r="I160" s="48"/>
      <c r="J160" s="48">
        <f>'310'!D58</f>
        <v>156</v>
      </c>
      <c r="K160" s="48"/>
      <c r="L160" s="42">
        <f t="shared" si="38"/>
        <v>16</v>
      </c>
      <c r="M160" s="41">
        <f>'310'!H58</f>
        <v>4</v>
      </c>
      <c r="N160" s="41"/>
      <c r="O160" s="41"/>
      <c r="P160" s="41"/>
      <c r="Q160" s="41"/>
      <c r="R160" s="41"/>
      <c r="S160" s="49"/>
      <c r="T160" s="45"/>
      <c r="U160" s="49"/>
      <c r="V160" s="44"/>
      <c r="W160" s="44"/>
      <c r="X160" s="44"/>
      <c r="Y160" s="50"/>
      <c r="Z160" s="50"/>
      <c r="AA160" s="50"/>
      <c r="AB160" s="50"/>
      <c r="AC160" s="50"/>
      <c r="AD160" s="47"/>
      <c r="AE160" s="50"/>
      <c r="AF160" s="59"/>
      <c r="AG160" s="79">
        <f t="shared" si="39"/>
        <v>16</v>
      </c>
      <c r="AI160" s="75"/>
      <c r="AJ160" s="77"/>
      <c r="AK160" s="50"/>
    </row>
    <row r="161" spans="1:37" ht="16.5" customHeight="1" x14ac:dyDescent="0.25">
      <c r="A161" s="37">
        <v>156</v>
      </c>
      <c r="B161" s="38"/>
      <c r="C161" s="39" t="str">
        <f>'310'!B59</f>
        <v>Победы</v>
      </c>
      <c r="D161" s="39">
        <f>'310'!C59</f>
        <v>11</v>
      </c>
      <c r="E161" s="41">
        <f>'310'!I59</f>
        <v>1964</v>
      </c>
      <c r="F161" s="41"/>
      <c r="G161" s="48"/>
      <c r="H161" s="48"/>
      <c r="I161" s="48"/>
      <c r="J161" s="48">
        <f>'310'!D59</f>
        <v>78</v>
      </c>
      <c r="K161" s="48"/>
      <c r="L161" s="42">
        <f t="shared" si="38"/>
        <v>8</v>
      </c>
      <c r="M161" s="41">
        <f>'310'!H59</f>
        <v>2</v>
      </c>
      <c r="N161" s="41"/>
      <c r="O161" s="41"/>
      <c r="P161" s="41"/>
      <c r="Q161" s="41"/>
      <c r="R161" s="41"/>
      <c r="S161" s="49"/>
      <c r="T161" s="45"/>
      <c r="U161" s="49"/>
      <c r="V161" s="44"/>
      <c r="W161" s="44"/>
      <c r="X161" s="44"/>
      <c r="Y161" s="50"/>
      <c r="Z161" s="50"/>
      <c r="AA161" s="50"/>
      <c r="AB161" s="50"/>
      <c r="AC161" s="50"/>
      <c r="AD161" s="47"/>
      <c r="AE161" s="50"/>
      <c r="AF161" s="59"/>
      <c r="AG161" s="79">
        <f t="shared" si="39"/>
        <v>8</v>
      </c>
      <c r="AI161" s="75"/>
      <c r="AJ161" s="77"/>
      <c r="AK161" s="50"/>
    </row>
    <row r="162" spans="1:37" ht="16.5" customHeight="1" x14ac:dyDescent="0.25">
      <c r="A162" s="37">
        <v>157</v>
      </c>
      <c r="B162" s="38"/>
      <c r="C162" s="39" t="str">
        <f>'310'!B60</f>
        <v>Победы</v>
      </c>
      <c r="D162" s="39">
        <f>'310'!C60</f>
        <v>17</v>
      </c>
      <c r="E162" s="41">
        <f>'310'!I60</f>
        <v>1961</v>
      </c>
      <c r="F162" s="41"/>
      <c r="G162" s="48"/>
      <c r="H162" s="48"/>
      <c r="I162" s="48"/>
      <c r="J162" s="48">
        <f>'310'!D60</f>
        <v>56</v>
      </c>
      <c r="K162" s="48"/>
      <c r="L162" s="42">
        <f t="shared" si="38"/>
        <v>8</v>
      </c>
      <c r="M162" s="41">
        <f>'310'!H60</f>
        <v>2</v>
      </c>
      <c r="N162" s="41"/>
      <c r="O162" s="41"/>
      <c r="P162" s="41"/>
      <c r="Q162" s="41"/>
      <c r="R162" s="41"/>
      <c r="S162" s="49"/>
      <c r="T162" s="45"/>
      <c r="U162" s="49"/>
      <c r="V162" s="44"/>
      <c r="W162" s="44"/>
      <c r="X162" s="44"/>
      <c r="Y162" s="50"/>
      <c r="Z162" s="50"/>
      <c r="AA162" s="50"/>
      <c r="AB162" s="50"/>
      <c r="AC162" s="50"/>
      <c r="AD162" s="47"/>
      <c r="AE162" s="50"/>
      <c r="AF162" s="59"/>
      <c r="AG162" s="79">
        <f t="shared" si="39"/>
        <v>8</v>
      </c>
      <c r="AI162" s="75"/>
      <c r="AJ162" s="77"/>
      <c r="AK162" s="50"/>
    </row>
    <row r="163" spans="1:37" ht="16.5" customHeight="1" x14ac:dyDescent="0.25">
      <c r="A163" s="37">
        <v>158</v>
      </c>
      <c r="B163" s="38"/>
      <c r="C163" s="39" t="str">
        <f>'310'!B61</f>
        <v>Победы</v>
      </c>
      <c r="D163" s="39">
        <f>'310'!C61</f>
        <v>23</v>
      </c>
      <c r="E163" s="41">
        <f>'310'!I61</f>
        <v>1933</v>
      </c>
      <c r="F163" s="41"/>
      <c r="G163" s="48"/>
      <c r="H163" s="48"/>
      <c r="I163" s="48"/>
      <c r="J163" s="48">
        <f>'310'!D61</f>
        <v>113</v>
      </c>
      <c r="K163" s="48"/>
      <c r="L163" s="42">
        <f t="shared" si="38"/>
        <v>24</v>
      </c>
      <c r="M163" s="41">
        <f>'310'!H61</f>
        <v>6</v>
      </c>
      <c r="N163" s="41"/>
      <c r="O163" s="41"/>
      <c r="P163" s="41"/>
      <c r="Q163" s="41"/>
      <c r="R163" s="41"/>
      <c r="S163" s="49"/>
      <c r="T163" s="45"/>
      <c r="U163" s="49"/>
      <c r="V163" s="44"/>
      <c r="W163" s="44"/>
      <c r="X163" s="44"/>
      <c r="Y163" s="50"/>
      <c r="Z163" s="50"/>
      <c r="AA163" s="50"/>
      <c r="AB163" s="50"/>
      <c r="AC163" s="50"/>
      <c r="AD163" s="47"/>
      <c r="AE163" s="50"/>
      <c r="AF163" s="59"/>
      <c r="AG163" s="79">
        <f t="shared" si="39"/>
        <v>24</v>
      </c>
      <c r="AI163" s="75"/>
      <c r="AJ163" s="77"/>
      <c r="AK163" s="50"/>
    </row>
    <row r="164" spans="1:37" ht="16.5" customHeight="1" x14ac:dyDescent="0.25">
      <c r="A164" s="37">
        <v>159</v>
      </c>
      <c r="B164" s="38"/>
      <c r="C164" s="39" t="str">
        <f>'310'!B62</f>
        <v xml:space="preserve">ПЧ </v>
      </c>
      <c r="D164" s="39">
        <f>'310'!C62</f>
        <v>179</v>
      </c>
      <c r="E164" s="41">
        <f>'310'!I62</f>
        <v>1960</v>
      </c>
      <c r="F164" s="41"/>
      <c r="G164" s="48"/>
      <c r="H164" s="48"/>
      <c r="I164" s="48"/>
      <c r="J164" s="48">
        <f>'310'!D62</f>
        <v>152</v>
      </c>
      <c r="K164" s="48"/>
      <c r="L164" s="42">
        <f t="shared" si="38"/>
        <v>16</v>
      </c>
      <c r="M164" s="41">
        <f>'310'!H62</f>
        <v>4</v>
      </c>
      <c r="N164" s="41"/>
      <c r="O164" s="41"/>
      <c r="P164" s="41"/>
      <c r="Q164" s="41"/>
      <c r="R164" s="41"/>
      <c r="S164" s="49"/>
      <c r="T164" s="45"/>
      <c r="U164" s="49"/>
      <c r="V164" s="44"/>
      <c r="W164" s="44"/>
      <c r="X164" s="44"/>
      <c r="Y164" s="50"/>
      <c r="Z164" s="50"/>
      <c r="AA164" s="50"/>
      <c r="AB164" s="50"/>
      <c r="AC164" s="50"/>
      <c r="AD164" s="47"/>
      <c r="AE164" s="50"/>
      <c r="AF164" s="59"/>
      <c r="AG164" s="79">
        <f t="shared" si="39"/>
        <v>16</v>
      </c>
      <c r="AI164" s="75"/>
      <c r="AJ164" s="77"/>
      <c r="AK164" s="50"/>
    </row>
    <row r="165" spans="1:37" ht="16.5" customHeight="1" x14ac:dyDescent="0.25">
      <c r="A165" s="37">
        <v>160</v>
      </c>
      <c r="B165" s="38"/>
      <c r="C165" s="39" t="str">
        <f>'310'!B63</f>
        <v xml:space="preserve">ПЧ </v>
      </c>
      <c r="D165" s="39">
        <f>'310'!C63</f>
        <v>181</v>
      </c>
      <c r="E165" s="41">
        <f>'310'!I63</f>
        <v>1974</v>
      </c>
      <c r="F165" s="41"/>
      <c r="G165" s="48"/>
      <c r="H165" s="48"/>
      <c r="I165" s="48"/>
      <c r="J165" s="48">
        <f>'310'!D63</f>
        <v>187</v>
      </c>
      <c r="K165" s="48"/>
      <c r="L165" s="42">
        <f t="shared" si="38"/>
        <v>16</v>
      </c>
      <c r="M165" s="41">
        <f>'310'!H63</f>
        <v>4</v>
      </c>
      <c r="N165" s="41"/>
      <c r="O165" s="41"/>
      <c r="P165" s="41"/>
      <c r="Q165" s="41"/>
      <c r="R165" s="41"/>
      <c r="S165" s="49"/>
      <c r="T165" s="45"/>
      <c r="U165" s="49"/>
      <c r="V165" s="44"/>
      <c r="W165" s="44"/>
      <c r="X165" s="44"/>
      <c r="Y165" s="50"/>
      <c r="Z165" s="50"/>
      <c r="AA165" s="50"/>
      <c r="AB165" s="50"/>
      <c r="AC165" s="50"/>
      <c r="AD165" s="47"/>
      <c r="AE165" s="50"/>
      <c r="AF165" s="59"/>
      <c r="AG165" s="79">
        <f t="shared" si="39"/>
        <v>16</v>
      </c>
      <c r="AI165" s="75"/>
      <c r="AJ165" s="77"/>
      <c r="AK165" s="50"/>
    </row>
    <row r="166" spans="1:37" ht="16.5" customHeight="1" x14ac:dyDescent="0.25">
      <c r="A166" s="37">
        <v>161</v>
      </c>
      <c r="B166" s="38"/>
      <c r="C166" s="39" t="str">
        <f>'310'!B64</f>
        <v xml:space="preserve">ПЧ </v>
      </c>
      <c r="D166" s="39">
        <f>'310'!C64</f>
        <v>181</v>
      </c>
      <c r="E166" s="41">
        <f>'310'!I64</f>
        <v>1962</v>
      </c>
      <c r="F166" s="41"/>
      <c r="G166" s="48"/>
      <c r="H166" s="48"/>
      <c r="I166" s="48"/>
      <c r="J166" s="48">
        <f>'310'!D64</f>
        <v>220</v>
      </c>
      <c r="K166" s="48"/>
      <c r="L166" s="42">
        <f t="shared" si="38"/>
        <v>20</v>
      </c>
      <c r="M166" s="41">
        <f>'310'!H64</f>
        <v>5</v>
      </c>
      <c r="N166" s="41"/>
      <c r="O166" s="41"/>
      <c r="P166" s="41"/>
      <c r="Q166" s="41"/>
      <c r="R166" s="41"/>
      <c r="S166" s="49"/>
      <c r="T166" s="45"/>
      <c r="U166" s="49"/>
      <c r="V166" s="44"/>
      <c r="W166" s="44"/>
      <c r="X166" s="44"/>
      <c r="Y166" s="50"/>
      <c r="Z166" s="50"/>
      <c r="AA166" s="50"/>
      <c r="AB166" s="50"/>
      <c r="AC166" s="50"/>
      <c r="AD166" s="47"/>
      <c r="AE166" s="50"/>
      <c r="AF166" s="59"/>
      <c r="AG166" s="79">
        <f t="shared" si="39"/>
        <v>20</v>
      </c>
      <c r="AI166" s="75"/>
      <c r="AJ166" s="77"/>
      <c r="AK166" s="50"/>
    </row>
    <row r="167" spans="1:37" ht="16.5" customHeight="1" x14ac:dyDescent="0.25">
      <c r="A167" s="37">
        <v>162</v>
      </c>
      <c r="B167" s="38"/>
      <c r="C167" s="39" t="str">
        <f>'310'!B65</f>
        <v xml:space="preserve">ПЧ </v>
      </c>
      <c r="D167" s="39">
        <f>'310'!C65</f>
        <v>181</v>
      </c>
      <c r="E167" s="41">
        <f>'310'!I65</f>
        <v>1974</v>
      </c>
      <c r="F167" s="41"/>
      <c r="G167" s="48"/>
      <c r="H167" s="48"/>
      <c r="I167" s="48"/>
      <c r="J167" s="48">
        <f>'310'!D65</f>
        <v>213</v>
      </c>
      <c r="K167" s="48"/>
      <c r="L167" s="42">
        <f t="shared" si="38"/>
        <v>12</v>
      </c>
      <c r="M167" s="41">
        <f>'310'!H65</f>
        <v>3</v>
      </c>
      <c r="N167" s="41"/>
      <c r="O167" s="41"/>
      <c r="P167" s="41"/>
      <c r="Q167" s="41"/>
      <c r="R167" s="41"/>
      <c r="S167" s="49"/>
      <c r="T167" s="45"/>
      <c r="U167" s="49"/>
      <c r="V167" s="44"/>
      <c r="W167" s="44"/>
      <c r="X167" s="44"/>
      <c r="Y167" s="50"/>
      <c r="Z167" s="50"/>
      <c r="AA167" s="50"/>
      <c r="AB167" s="50"/>
      <c r="AC167" s="50"/>
      <c r="AD167" s="47"/>
      <c r="AE167" s="50"/>
      <c r="AF167" s="59"/>
      <c r="AG167" s="79">
        <f t="shared" si="39"/>
        <v>12</v>
      </c>
      <c r="AI167" s="75"/>
      <c r="AJ167" s="77"/>
      <c r="AK167" s="50"/>
    </row>
    <row r="168" spans="1:37" ht="16.5" customHeight="1" x14ac:dyDescent="0.25">
      <c r="A168" s="37">
        <v>163</v>
      </c>
      <c r="B168" s="38"/>
      <c r="C168" s="39" t="str">
        <f>'310'!B66</f>
        <v xml:space="preserve">ПЧ </v>
      </c>
      <c r="D168" s="39">
        <f>'310'!C66</f>
        <v>181</v>
      </c>
      <c r="E168" s="41">
        <f>'310'!I66</f>
        <v>1962</v>
      </c>
      <c r="F168" s="41"/>
      <c r="G168" s="48"/>
      <c r="H168" s="48"/>
      <c r="I168" s="48"/>
      <c r="J168" s="48">
        <f>'310'!D66</f>
        <v>220</v>
      </c>
      <c r="K168" s="48"/>
      <c r="L168" s="42">
        <f t="shared" si="38"/>
        <v>20</v>
      </c>
      <c r="M168" s="41">
        <f>'310'!H66</f>
        <v>5</v>
      </c>
      <c r="N168" s="41"/>
      <c r="O168" s="41"/>
      <c r="P168" s="41"/>
      <c r="Q168" s="41"/>
      <c r="R168" s="41"/>
      <c r="S168" s="49"/>
      <c r="T168" s="45"/>
      <c r="U168" s="49"/>
      <c r="V168" s="44"/>
      <c r="W168" s="44"/>
      <c r="X168" s="44"/>
      <c r="Y168" s="50"/>
      <c r="Z168" s="50"/>
      <c r="AA168" s="50"/>
      <c r="AB168" s="50"/>
      <c r="AC168" s="50"/>
      <c r="AD168" s="47"/>
      <c r="AE168" s="50"/>
      <c r="AF168" s="59"/>
      <c r="AG168" s="79">
        <f t="shared" si="39"/>
        <v>20</v>
      </c>
      <c r="AI168" s="75"/>
      <c r="AJ168" s="77"/>
      <c r="AK168" s="50"/>
    </row>
    <row r="169" spans="1:37" ht="16.5" customHeight="1" x14ac:dyDescent="0.25">
      <c r="A169" s="37">
        <v>164</v>
      </c>
      <c r="B169" s="38"/>
      <c r="C169" s="39" t="str">
        <f>'310'!B67</f>
        <v xml:space="preserve">ПЧ-15 </v>
      </c>
      <c r="D169" s="39">
        <f>'310'!C67</f>
        <v>2165</v>
      </c>
      <c r="E169" s="41">
        <f>'310'!I67</f>
        <v>1947</v>
      </c>
      <c r="F169" s="41"/>
      <c r="G169" s="48"/>
      <c r="H169" s="48"/>
      <c r="I169" s="48"/>
      <c r="J169" s="48">
        <f>'310'!D67</f>
        <v>63</v>
      </c>
      <c r="K169" s="48"/>
      <c r="L169" s="42">
        <f t="shared" si="38"/>
        <v>8</v>
      </c>
      <c r="M169" s="41">
        <f>'310'!H67</f>
        <v>2</v>
      </c>
      <c r="N169" s="41"/>
      <c r="O169" s="41"/>
      <c r="P169" s="41"/>
      <c r="Q169" s="41"/>
      <c r="R169" s="41"/>
      <c r="S169" s="49"/>
      <c r="T169" s="45"/>
      <c r="U169" s="49"/>
      <c r="V169" s="44"/>
      <c r="W169" s="44"/>
      <c r="X169" s="44"/>
      <c r="Y169" s="50"/>
      <c r="Z169" s="50"/>
      <c r="AA169" s="50"/>
      <c r="AB169" s="50"/>
      <c r="AC169" s="50"/>
      <c r="AD169" s="47"/>
      <c r="AE169" s="50"/>
      <c r="AF169" s="59"/>
      <c r="AG169" s="79">
        <f t="shared" si="39"/>
        <v>8</v>
      </c>
      <c r="AI169" s="75"/>
      <c r="AJ169" s="77"/>
      <c r="AK169" s="50"/>
    </row>
    <row r="170" spans="1:37" ht="16.5" customHeight="1" x14ac:dyDescent="0.25">
      <c r="A170" s="37">
        <v>165</v>
      </c>
      <c r="B170" s="38"/>
      <c r="C170" s="39" t="str">
        <f>'310'!B68</f>
        <v>ПЧ-15</v>
      </c>
      <c r="D170" s="39">
        <f>'310'!C68</f>
        <v>2165</v>
      </c>
      <c r="E170" s="41">
        <f>'310'!I68</f>
        <v>1905</v>
      </c>
      <c r="F170" s="41"/>
      <c r="G170" s="48"/>
      <c r="H170" s="48"/>
      <c r="I170" s="48"/>
      <c r="J170" s="48">
        <f>'310'!D68</f>
        <v>64</v>
      </c>
      <c r="K170" s="48"/>
      <c r="L170" s="42">
        <f t="shared" ref="L170:L200" si="40">M170*4</f>
        <v>8</v>
      </c>
      <c r="M170" s="41">
        <f>'310'!H68</f>
        <v>2</v>
      </c>
      <c r="N170" s="41"/>
      <c r="O170" s="41"/>
      <c r="P170" s="41"/>
      <c r="Q170" s="41"/>
      <c r="R170" s="41"/>
      <c r="S170" s="49"/>
      <c r="T170" s="45"/>
      <c r="U170" s="49"/>
      <c r="V170" s="44"/>
      <c r="W170" s="44"/>
      <c r="X170" s="44"/>
      <c r="Y170" s="50"/>
      <c r="Z170" s="50"/>
      <c r="AA170" s="50"/>
      <c r="AB170" s="50"/>
      <c r="AC170" s="50"/>
      <c r="AD170" s="47"/>
      <c r="AE170" s="50"/>
      <c r="AF170" s="59"/>
      <c r="AG170" s="79">
        <f t="shared" si="39"/>
        <v>8</v>
      </c>
      <c r="AI170" s="75"/>
      <c r="AJ170" s="77"/>
      <c r="AK170" s="50"/>
    </row>
    <row r="171" spans="1:37" ht="16.5" customHeight="1" x14ac:dyDescent="0.25">
      <c r="A171" s="37">
        <v>166</v>
      </c>
      <c r="B171" s="38"/>
      <c r="C171" s="39" t="str">
        <f>'310'!B69</f>
        <v>ПМС-3</v>
      </c>
      <c r="D171" s="39">
        <f>'310'!C69</f>
        <v>4</v>
      </c>
      <c r="E171" s="41">
        <f>'310'!I69</f>
        <v>1970</v>
      </c>
      <c r="F171" s="41"/>
      <c r="G171" s="48"/>
      <c r="H171" s="48"/>
      <c r="I171" s="48"/>
      <c r="J171" s="48">
        <f>'310'!D69</f>
        <v>113</v>
      </c>
      <c r="K171" s="48"/>
      <c r="L171" s="42">
        <f t="shared" si="40"/>
        <v>16</v>
      </c>
      <c r="M171" s="41">
        <f>'310'!H69</f>
        <v>4</v>
      </c>
      <c r="N171" s="41"/>
      <c r="O171" s="41"/>
      <c r="P171" s="41"/>
      <c r="Q171" s="41"/>
      <c r="R171" s="41"/>
      <c r="S171" s="49"/>
      <c r="T171" s="45"/>
      <c r="U171" s="49"/>
      <c r="V171" s="44"/>
      <c r="W171" s="44"/>
      <c r="X171" s="44"/>
      <c r="Y171" s="50"/>
      <c r="Z171" s="50"/>
      <c r="AA171" s="50"/>
      <c r="AB171" s="50"/>
      <c r="AC171" s="50"/>
      <c r="AD171" s="47"/>
      <c r="AE171" s="50"/>
      <c r="AF171" s="59"/>
      <c r="AG171" s="79">
        <f t="shared" si="39"/>
        <v>16</v>
      </c>
      <c r="AI171" s="75"/>
      <c r="AJ171" s="77"/>
      <c r="AK171" s="50"/>
    </row>
    <row r="172" spans="1:37" ht="16.5" customHeight="1" x14ac:dyDescent="0.25">
      <c r="A172" s="37">
        <v>167</v>
      </c>
      <c r="B172" s="38"/>
      <c r="C172" s="39" t="str">
        <f>'310'!B70</f>
        <v>ПМС-3</v>
      </c>
      <c r="D172" s="39">
        <f>'310'!C70</f>
        <v>5</v>
      </c>
      <c r="E172" s="41">
        <f>'310'!I70</f>
        <v>1970</v>
      </c>
      <c r="F172" s="41"/>
      <c r="G172" s="48"/>
      <c r="H172" s="48"/>
      <c r="I172" s="48"/>
      <c r="J172" s="48">
        <f>'310'!D70</f>
        <v>113</v>
      </c>
      <c r="K172" s="48"/>
      <c r="L172" s="42">
        <f t="shared" si="40"/>
        <v>16</v>
      </c>
      <c r="M172" s="41">
        <f>'310'!H70</f>
        <v>4</v>
      </c>
      <c r="N172" s="41"/>
      <c r="O172" s="41"/>
      <c r="P172" s="41"/>
      <c r="Q172" s="41"/>
      <c r="R172" s="41"/>
      <c r="S172" s="49"/>
      <c r="T172" s="45"/>
      <c r="U172" s="49"/>
      <c r="V172" s="44"/>
      <c r="W172" s="44"/>
      <c r="X172" s="44"/>
      <c r="Y172" s="50"/>
      <c r="Z172" s="50"/>
      <c r="AA172" s="50"/>
      <c r="AB172" s="50"/>
      <c r="AC172" s="50"/>
      <c r="AD172" s="47"/>
      <c r="AE172" s="50"/>
      <c r="AF172" s="59"/>
      <c r="AG172" s="79">
        <f t="shared" si="39"/>
        <v>16</v>
      </c>
      <c r="AI172" s="75"/>
      <c r="AJ172" s="77"/>
      <c r="AK172" s="50"/>
    </row>
    <row r="173" spans="1:37" ht="16.5" customHeight="1" x14ac:dyDescent="0.25">
      <c r="A173" s="37">
        <v>168</v>
      </c>
      <c r="B173" s="38"/>
      <c r="C173" s="39" t="str">
        <f>'310'!B71</f>
        <v>ПМС-3</v>
      </c>
      <c r="D173" s="39">
        <f>'310'!C71</f>
        <v>6</v>
      </c>
      <c r="E173" s="41">
        <f>'310'!I71</f>
        <v>1970</v>
      </c>
      <c r="F173" s="41"/>
      <c r="G173" s="48"/>
      <c r="H173" s="48"/>
      <c r="I173" s="48"/>
      <c r="J173" s="48">
        <f>'310'!D71</f>
        <v>129</v>
      </c>
      <c r="K173" s="48"/>
      <c r="L173" s="42">
        <f t="shared" si="40"/>
        <v>16</v>
      </c>
      <c r="M173" s="41">
        <f>'310'!H71</f>
        <v>4</v>
      </c>
      <c r="N173" s="41"/>
      <c r="O173" s="41"/>
      <c r="P173" s="41"/>
      <c r="Q173" s="41"/>
      <c r="R173" s="41"/>
      <c r="S173" s="49"/>
      <c r="T173" s="45"/>
      <c r="U173" s="49"/>
      <c r="V173" s="44"/>
      <c r="W173" s="44"/>
      <c r="X173" s="44"/>
      <c r="Y173" s="50"/>
      <c r="Z173" s="50"/>
      <c r="AA173" s="50"/>
      <c r="AB173" s="50"/>
      <c r="AC173" s="50"/>
      <c r="AD173" s="47"/>
      <c r="AE173" s="50"/>
      <c r="AF173" s="59"/>
      <c r="AG173" s="79">
        <f t="shared" si="39"/>
        <v>16</v>
      </c>
      <c r="AI173" s="75"/>
      <c r="AJ173" s="77"/>
      <c r="AK173" s="50"/>
    </row>
    <row r="174" spans="1:37" ht="16.5" customHeight="1" x14ac:dyDescent="0.25">
      <c r="A174" s="37">
        <v>169</v>
      </c>
      <c r="B174" s="38"/>
      <c r="C174" s="39" t="str">
        <f>'310'!B72</f>
        <v>ПМС-3</v>
      </c>
      <c r="D174" s="39">
        <f>'310'!C72</f>
        <v>7</v>
      </c>
      <c r="E174" s="41">
        <f>'310'!I72</f>
        <v>1970</v>
      </c>
      <c r="F174" s="41"/>
      <c r="G174" s="48"/>
      <c r="H174" s="48"/>
      <c r="I174" s="48"/>
      <c r="J174" s="48">
        <f>'310'!D72</f>
        <v>186</v>
      </c>
      <c r="K174" s="48"/>
      <c r="L174" s="42">
        <f t="shared" si="40"/>
        <v>24</v>
      </c>
      <c r="M174" s="41">
        <f>'310'!H72</f>
        <v>6</v>
      </c>
      <c r="N174" s="41"/>
      <c r="O174" s="41"/>
      <c r="P174" s="41"/>
      <c r="Q174" s="41"/>
      <c r="R174" s="41"/>
      <c r="S174" s="49"/>
      <c r="T174" s="45"/>
      <c r="U174" s="49"/>
      <c r="V174" s="44"/>
      <c r="W174" s="44"/>
      <c r="X174" s="44"/>
      <c r="Y174" s="50"/>
      <c r="Z174" s="50"/>
      <c r="AA174" s="50"/>
      <c r="AB174" s="50"/>
      <c r="AC174" s="50"/>
      <c r="AD174" s="47"/>
      <c r="AE174" s="50"/>
      <c r="AF174" s="59"/>
      <c r="AG174" s="79">
        <f t="shared" si="39"/>
        <v>24</v>
      </c>
      <c r="AI174" s="75"/>
      <c r="AJ174" s="77"/>
      <c r="AK174" s="50"/>
    </row>
    <row r="175" spans="1:37" ht="16.5" customHeight="1" x14ac:dyDescent="0.25">
      <c r="A175" s="37">
        <v>170</v>
      </c>
      <c r="B175" s="38"/>
      <c r="C175" s="39" t="str">
        <f>'310'!B73</f>
        <v>ПМС-3</v>
      </c>
      <c r="D175" s="39">
        <f>'310'!C73</f>
        <v>8</v>
      </c>
      <c r="E175" s="41">
        <f>'310'!I73</f>
        <v>1970</v>
      </c>
      <c r="F175" s="41"/>
      <c r="G175" s="48"/>
      <c r="H175" s="48"/>
      <c r="I175" s="48"/>
      <c r="J175" s="48">
        <f>'310'!D73</f>
        <v>186</v>
      </c>
      <c r="K175" s="48"/>
      <c r="L175" s="42">
        <f t="shared" si="40"/>
        <v>24</v>
      </c>
      <c r="M175" s="41">
        <f>'310'!H73</f>
        <v>6</v>
      </c>
      <c r="N175" s="41"/>
      <c r="O175" s="41"/>
      <c r="P175" s="41"/>
      <c r="Q175" s="41"/>
      <c r="R175" s="41"/>
      <c r="S175" s="49"/>
      <c r="T175" s="45"/>
      <c r="U175" s="49"/>
      <c r="V175" s="44"/>
      <c r="W175" s="44"/>
      <c r="X175" s="44"/>
      <c r="Y175" s="50"/>
      <c r="Z175" s="50"/>
      <c r="AA175" s="50"/>
      <c r="AB175" s="50"/>
      <c r="AC175" s="50"/>
      <c r="AD175" s="47"/>
      <c r="AE175" s="50"/>
      <c r="AF175" s="59"/>
      <c r="AG175" s="79">
        <f t="shared" si="39"/>
        <v>24</v>
      </c>
      <c r="AI175" s="75"/>
      <c r="AJ175" s="77"/>
      <c r="AK175" s="50"/>
    </row>
    <row r="176" spans="1:37" ht="16.5" customHeight="1" x14ac:dyDescent="0.25">
      <c r="A176" s="37">
        <v>171</v>
      </c>
      <c r="B176" s="38"/>
      <c r="C176" s="39" t="str">
        <f>'310'!B74</f>
        <v>ПМС-3</v>
      </c>
      <c r="D176" s="39">
        <f>'310'!C74</f>
        <v>9</v>
      </c>
      <c r="E176" s="41">
        <f>'310'!I74</f>
        <v>1970</v>
      </c>
      <c r="F176" s="41"/>
      <c r="G176" s="48"/>
      <c r="H176" s="48"/>
      <c r="I176" s="48"/>
      <c r="J176" s="48">
        <f>'310'!D74</f>
        <v>186</v>
      </c>
      <c r="K176" s="48"/>
      <c r="L176" s="42">
        <f t="shared" si="40"/>
        <v>24</v>
      </c>
      <c r="M176" s="41">
        <f>'310'!H74</f>
        <v>6</v>
      </c>
      <c r="N176" s="41"/>
      <c r="O176" s="41"/>
      <c r="P176" s="41"/>
      <c r="Q176" s="41"/>
      <c r="R176" s="41"/>
      <c r="S176" s="49"/>
      <c r="T176" s="45"/>
      <c r="U176" s="49"/>
      <c r="V176" s="44"/>
      <c r="W176" s="44"/>
      <c r="X176" s="44"/>
      <c r="Y176" s="50"/>
      <c r="Z176" s="50"/>
      <c r="AA176" s="50"/>
      <c r="AB176" s="50"/>
      <c r="AC176" s="50"/>
      <c r="AD176" s="47"/>
      <c r="AE176" s="50"/>
      <c r="AF176" s="59"/>
      <c r="AG176" s="79">
        <f t="shared" si="39"/>
        <v>24</v>
      </c>
      <c r="AI176" s="75"/>
      <c r="AJ176" s="77"/>
      <c r="AK176" s="50"/>
    </row>
    <row r="177" spans="1:37" ht="16.5" customHeight="1" x14ac:dyDescent="0.25">
      <c r="A177" s="37">
        <v>172</v>
      </c>
      <c r="B177" s="38"/>
      <c r="C177" s="39" t="str">
        <f>'310'!B75</f>
        <v>ПМС-3</v>
      </c>
      <c r="D177" s="39">
        <f>'310'!C75</f>
        <v>10</v>
      </c>
      <c r="E177" s="41">
        <f>'310'!I75</f>
        <v>1970</v>
      </c>
      <c r="F177" s="41"/>
      <c r="G177" s="48"/>
      <c r="H177" s="48"/>
      <c r="I177" s="48"/>
      <c r="J177" s="48">
        <f>'310'!D75</f>
        <v>188</v>
      </c>
      <c r="K177" s="48"/>
      <c r="L177" s="42">
        <f t="shared" si="40"/>
        <v>24</v>
      </c>
      <c r="M177" s="41">
        <f>'310'!H75</f>
        <v>6</v>
      </c>
      <c r="N177" s="41"/>
      <c r="O177" s="41"/>
      <c r="P177" s="41"/>
      <c r="Q177" s="41"/>
      <c r="R177" s="41"/>
      <c r="S177" s="49"/>
      <c r="T177" s="45"/>
      <c r="U177" s="49"/>
      <c r="V177" s="44"/>
      <c r="W177" s="44"/>
      <c r="X177" s="44"/>
      <c r="Y177" s="50"/>
      <c r="Z177" s="50"/>
      <c r="AA177" s="50"/>
      <c r="AB177" s="50"/>
      <c r="AC177" s="50"/>
      <c r="AD177" s="47"/>
      <c r="AE177" s="50"/>
      <c r="AF177" s="59"/>
      <c r="AG177" s="79">
        <f t="shared" si="39"/>
        <v>24</v>
      </c>
      <c r="AI177" s="75"/>
      <c r="AJ177" s="77"/>
      <c r="AK177" s="50"/>
    </row>
    <row r="178" spans="1:37" ht="16.5" customHeight="1" x14ac:dyDescent="0.25">
      <c r="A178" s="37">
        <v>173</v>
      </c>
      <c r="B178" s="38"/>
      <c r="C178" s="39" t="str">
        <f>'310'!B76</f>
        <v>ПМС-3</v>
      </c>
      <c r="D178" s="39">
        <f>'310'!C76</f>
        <v>11</v>
      </c>
      <c r="E178" s="41">
        <f>'310'!I76</f>
        <v>1970</v>
      </c>
      <c r="F178" s="41"/>
      <c r="G178" s="48"/>
      <c r="H178" s="48"/>
      <c r="I178" s="48"/>
      <c r="J178" s="48">
        <f>'310'!D76</f>
        <v>187</v>
      </c>
      <c r="K178" s="48"/>
      <c r="L178" s="42">
        <f t="shared" si="40"/>
        <v>24</v>
      </c>
      <c r="M178" s="41">
        <f>'310'!H76</f>
        <v>6</v>
      </c>
      <c r="N178" s="41"/>
      <c r="O178" s="41"/>
      <c r="P178" s="41"/>
      <c r="Q178" s="41"/>
      <c r="R178" s="41"/>
      <c r="S178" s="49"/>
      <c r="T178" s="45"/>
      <c r="U178" s="49"/>
      <c r="V178" s="44"/>
      <c r="W178" s="44"/>
      <c r="X178" s="44"/>
      <c r="Y178" s="50"/>
      <c r="Z178" s="50"/>
      <c r="AA178" s="50"/>
      <c r="AB178" s="50"/>
      <c r="AC178" s="50"/>
      <c r="AD178" s="47"/>
      <c r="AE178" s="50"/>
      <c r="AF178" s="59"/>
      <c r="AG178" s="79">
        <f t="shared" si="39"/>
        <v>24</v>
      </c>
      <c r="AI178" s="75"/>
      <c r="AJ178" s="77"/>
      <c r="AK178" s="50"/>
    </row>
    <row r="179" spans="1:37" ht="16.5" customHeight="1" x14ac:dyDescent="0.25">
      <c r="A179" s="37">
        <v>174</v>
      </c>
      <c r="B179" s="38"/>
      <c r="C179" s="39" t="str">
        <f>'310'!B77</f>
        <v>ПМС-3</v>
      </c>
      <c r="D179" s="39">
        <f>'310'!C77</f>
        <v>12</v>
      </c>
      <c r="E179" s="41">
        <f>'310'!I77</f>
        <v>1970</v>
      </c>
      <c r="F179" s="41"/>
      <c r="G179" s="48"/>
      <c r="H179" s="48"/>
      <c r="I179" s="48"/>
      <c r="J179" s="48">
        <f>'310'!D77</f>
        <v>185</v>
      </c>
      <c r="K179" s="48"/>
      <c r="L179" s="42">
        <f t="shared" si="40"/>
        <v>24</v>
      </c>
      <c r="M179" s="41">
        <f>'310'!H77</f>
        <v>6</v>
      </c>
      <c r="N179" s="41"/>
      <c r="O179" s="41"/>
      <c r="P179" s="41"/>
      <c r="Q179" s="41"/>
      <c r="R179" s="41"/>
      <c r="S179" s="49"/>
      <c r="T179" s="45"/>
      <c r="U179" s="49"/>
      <c r="V179" s="44"/>
      <c r="W179" s="44"/>
      <c r="X179" s="44"/>
      <c r="Y179" s="50"/>
      <c r="Z179" s="50"/>
      <c r="AA179" s="50"/>
      <c r="AB179" s="50"/>
      <c r="AC179" s="50"/>
      <c r="AD179" s="47"/>
      <c r="AE179" s="50"/>
      <c r="AF179" s="59"/>
      <c r="AG179" s="79">
        <f t="shared" si="39"/>
        <v>24</v>
      </c>
      <c r="AI179" s="75"/>
      <c r="AJ179" s="77"/>
      <c r="AK179" s="50"/>
    </row>
    <row r="180" spans="1:37" ht="16.5" customHeight="1" x14ac:dyDescent="0.25">
      <c r="A180" s="37">
        <v>175</v>
      </c>
      <c r="B180" s="38"/>
      <c r="C180" s="39" t="str">
        <f>'310'!B78</f>
        <v>ПМС-3</v>
      </c>
      <c r="D180" s="39">
        <f>'310'!C78</f>
        <v>13</v>
      </c>
      <c r="E180" s="41">
        <f>'310'!I78</f>
        <v>1976</v>
      </c>
      <c r="F180" s="41"/>
      <c r="G180" s="48"/>
      <c r="H180" s="48"/>
      <c r="I180" s="48"/>
      <c r="J180" s="48">
        <f>'310'!D78</f>
        <v>394</v>
      </c>
      <c r="K180" s="48"/>
      <c r="L180" s="42">
        <f t="shared" si="40"/>
        <v>40</v>
      </c>
      <c r="M180" s="41">
        <f>'310'!H78</f>
        <v>10</v>
      </c>
      <c r="N180" s="41"/>
      <c r="O180" s="41"/>
      <c r="P180" s="41"/>
      <c r="Q180" s="41"/>
      <c r="R180" s="41"/>
      <c r="S180" s="49"/>
      <c r="T180" s="45"/>
      <c r="U180" s="49"/>
      <c r="V180" s="44"/>
      <c r="W180" s="44"/>
      <c r="X180" s="44"/>
      <c r="Y180" s="50"/>
      <c r="Z180" s="50"/>
      <c r="AA180" s="50"/>
      <c r="AB180" s="50"/>
      <c r="AC180" s="50"/>
      <c r="AD180" s="47"/>
      <c r="AE180" s="50"/>
      <c r="AF180" s="59"/>
      <c r="AG180" s="79">
        <f t="shared" si="39"/>
        <v>40</v>
      </c>
      <c r="AI180" s="75"/>
      <c r="AJ180" s="77"/>
      <c r="AK180" s="50"/>
    </row>
    <row r="181" spans="1:37" ht="16.5" customHeight="1" x14ac:dyDescent="0.25">
      <c r="A181" s="37">
        <v>176</v>
      </c>
      <c r="B181" s="38"/>
      <c r="C181" s="39" t="str">
        <f>'310'!B79</f>
        <v>Р.Кадырова</v>
      </c>
      <c r="D181" s="39">
        <f>'310'!C79</f>
        <v>248</v>
      </c>
      <c r="E181" s="41">
        <f>'310'!I79</f>
        <v>1977</v>
      </c>
      <c r="F181" s="41"/>
      <c r="G181" s="48"/>
      <c r="H181" s="48"/>
      <c r="I181" s="48"/>
      <c r="J181" s="48">
        <f>'310'!D79</f>
        <v>174</v>
      </c>
      <c r="K181" s="48"/>
      <c r="L181" s="42">
        <f t="shared" si="40"/>
        <v>12</v>
      </c>
      <c r="M181" s="41">
        <f>'310'!H79</f>
        <v>3</v>
      </c>
      <c r="N181" s="41"/>
      <c r="O181" s="41"/>
      <c r="P181" s="41"/>
      <c r="Q181" s="41"/>
      <c r="R181" s="41"/>
      <c r="S181" s="49"/>
      <c r="T181" s="45"/>
      <c r="U181" s="49"/>
      <c r="V181" s="44"/>
      <c r="W181" s="44"/>
      <c r="X181" s="44"/>
      <c r="Y181" s="50"/>
      <c r="Z181" s="50"/>
      <c r="AA181" s="50"/>
      <c r="AB181" s="50"/>
      <c r="AC181" s="50"/>
      <c r="AD181" s="47"/>
      <c r="AE181" s="50"/>
      <c r="AF181" s="59"/>
      <c r="AG181" s="79">
        <f t="shared" si="39"/>
        <v>12</v>
      </c>
      <c r="AI181" s="75"/>
      <c r="AJ181" s="77"/>
      <c r="AK181" s="50"/>
    </row>
    <row r="182" spans="1:37" ht="16.5" customHeight="1" x14ac:dyDescent="0.25">
      <c r="A182" s="37">
        <v>177</v>
      </c>
      <c r="B182" s="38"/>
      <c r="C182" s="39" t="str">
        <f>'310'!B80</f>
        <v>Р.Кадырова</v>
      </c>
      <c r="D182" s="39">
        <f>'310'!C80</f>
        <v>250</v>
      </c>
      <c r="E182" s="41">
        <f>'310'!I80</f>
        <v>1977</v>
      </c>
      <c r="F182" s="41"/>
      <c r="G182" s="48"/>
      <c r="H182" s="48"/>
      <c r="I182" s="48"/>
      <c r="J182" s="48">
        <f>'310'!D80</f>
        <v>105</v>
      </c>
      <c r="K182" s="48"/>
      <c r="L182" s="42">
        <f t="shared" si="40"/>
        <v>8</v>
      </c>
      <c r="M182" s="41">
        <f>'310'!H80</f>
        <v>2</v>
      </c>
      <c r="N182" s="41"/>
      <c r="O182" s="41"/>
      <c r="P182" s="41"/>
      <c r="Q182" s="41"/>
      <c r="R182" s="41"/>
      <c r="S182" s="49"/>
      <c r="T182" s="45"/>
      <c r="U182" s="49"/>
      <c r="V182" s="44"/>
      <c r="W182" s="44"/>
      <c r="X182" s="44"/>
      <c r="Y182" s="50"/>
      <c r="Z182" s="50"/>
      <c r="AA182" s="50"/>
      <c r="AB182" s="50"/>
      <c r="AC182" s="50"/>
      <c r="AD182" s="47"/>
      <c r="AE182" s="50"/>
      <c r="AF182" s="59"/>
      <c r="AG182" s="79">
        <f t="shared" si="39"/>
        <v>8</v>
      </c>
      <c r="AI182" s="75"/>
      <c r="AJ182" s="77"/>
      <c r="AK182" s="50"/>
    </row>
    <row r="183" spans="1:37" ht="16.5" customHeight="1" x14ac:dyDescent="0.25">
      <c r="A183" s="37">
        <v>178</v>
      </c>
      <c r="B183" s="38"/>
      <c r="C183" s="39" t="str">
        <f>'310'!B81</f>
        <v>Р.Кадырова</v>
      </c>
      <c r="D183" s="39">
        <f>'310'!C81</f>
        <v>252</v>
      </c>
      <c r="E183" s="41">
        <f>'310'!I81</f>
        <v>1977</v>
      </c>
      <c r="F183" s="41"/>
      <c r="G183" s="48"/>
      <c r="H183" s="48"/>
      <c r="I183" s="48"/>
      <c r="J183" s="48">
        <f>'310'!D81</f>
        <v>174</v>
      </c>
      <c r="K183" s="48"/>
      <c r="L183" s="42">
        <f t="shared" si="40"/>
        <v>8</v>
      </c>
      <c r="M183" s="41">
        <f>'310'!H81</f>
        <v>2</v>
      </c>
      <c r="N183" s="41"/>
      <c r="O183" s="41"/>
      <c r="P183" s="41"/>
      <c r="Q183" s="41"/>
      <c r="R183" s="41"/>
      <c r="S183" s="49"/>
      <c r="T183" s="45"/>
      <c r="U183" s="49"/>
      <c r="V183" s="44"/>
      <c r="W183" s="44"/>
      <c r="X183" s="44"/>
      <c r="Y183" s="50"/>
      <c r="Z183" s="50"/>
      <c r="AA183" s="50"/>
      <c r="AB183" s="50"/>
      <c r="AC183" s="50"/>
      <c r="AD183" s="47"/>
      <c r="AE183" s="50"/>
      <c r="AF183" s="59"/>
      <c r="AG183" s="79">
        <f t="shared" si="39"/>
        <v>8</v>
      </c>
      <c r="AI183" s="75"/>
      <c r="AJ183" s="77"/>
      <c r="AK183" s="50"/>
    </row>
    <row r="184" spans="1:37" ht="16.5" customHeight="1" x14ac:dyDescent="0.25">
      <c r="A184" s="37">
        <v>179</v>
      </c>
      <c r="B184" s="38"/>
      <c r="C184" s="39" t="str">
        <f>'310'!B82</f>
        <v>Р.Кадырова</v>
      </c>
      <c r="D184" s="39">
        <f>'310'!C82</f>
        <v>254</v>
      </c>
      <c r="E184" s="41">
        <f>'310'!I82</f>
        <v>1977</v>
      </c>
      <c r="F184" s="41"/>
      <c r="G184" s="48"/>
      <c r="H184" s="48"/>
      <c r="I184" s="48"/>
      <c r="J184" s="48">
        <f>'310'!D82</f>
        <v>174</v>
      </c>
      <c r="K184" s="48"/>
      <c r="L184" s="42">
        <f t="shared" si="40"/>
        <v>8</v>
      </c>
      <c r="M184" s="41">
        <f>'310'!H82</f>
        <v>2</v>
      </c>
      <c r="N184" s="41"/>
      <c r="O184" s="41"/>
      <c r="P184" s="41"/>
      <c r="Q184" s="41"/>
      <c r="R184" s="41"/>
      <c r="S184" s="49"/>
      <c r="T184" s="45"/>
      <c r="U184" s="49"/>
      <c r="V184" s="44"/>
      <c r="W184" s="44"/>
      <c r="X184" s="44"/>
      <c r="Y184" s="50"/>
      <c r="Z184" s="50"/>
      <c r="AA184" s="50"/>
      <c r="AB184" s="50"/>
      <c r="AC184" s="50"/>
      <c r="AD184" s="47"/>
      <c r="AE184" s="50"/>
      <c r="AF184" s="59"/>
      <c r="AG184" s="79">
        <f t="shared" si="39"/>
        <v>8</v>
      </c>
      <c r="AI184" s="75"/>
      <c r="AJ184" s="77"/>
      <c r="AK184" s="50"/>
    </row>
    <row r="185" spans="1:37" ht="16.5" customHeight="1" x14ac:dyDescent="0.25">
      <c r="A185" s="37">
        <v>180</v>
      </c>
      <c r="B185" s="38"/>
      <c r="C185" s="39" t="str">
        <f>'310'!B83</f>
        <v>Р.Кадырова</v>
      </c>
      <c r="D185" s="39">
        <f>'310'!C83</f>
        <v>256</v>
      </c>
      <c r="E185" s="41">
        <f>'310'!I83</f>
        <v>1977</v>
      </c>
      <c r="F185" s="41"/>
      <c r="G185" s="48"/>
      <c r="H185" s="48"/>
      <c r="I185" s="48"/>
      <c r="J185" s="48">
        <f>'310'!D83</f>
        <v>174</v>
      </c>
      <c r="K185" s="48"/>
      <c r="L185" s="42">
        <f t="shared" si="40"/>
        <v>8</v>
      </c>
      <c r="M185" s="41">
        <f>'310'!H83</f>
        <v>2</v>
      </c>
      <c r="N185" s="41"/>
      <c r="O185" s="41"/>
      <c r="P185" s="41"/>
      <c r="Q185" s="41"/>
      <c r="R185" s="41"/>
      <c r="S185" s="49"/>
      <c r="T185" s="45"/>
      <c r="U185" s="49"/>
      <c r="V185" s="44"/>
      <c r="W185" s="44"/>
      <c r="X185" s="44"/>
      <c r="Y185" s="50"/>
      <c r="Z185" s="50"/>
      <c r="AA185" s="50"/>
      <c r="AB185" s="50"/>
      <c r="AC185" s="50"/>
      <c r="AD185" s="47"/>
      <c r="AE185" s="50"/>
      <c r="AF185" s="59"/>
      <c r="AG185" s="79">
        <f t="shared" si="39"/>
        <v>8</v>
      </c>
      <c r="AI185" s="75"/>
      <c r="AJ185" s="77"/>
      <c r="AK185" s="50"/>
    </row>
    <row r="186" spans="1:37" ht="16.5" customHeight="1" x14ac:dyDescent="0.25">
      <c r="A186" s="37">
        <v>181</v>
      </c>
      <c r="B186" s="38"/>
      <c r="C186" s="39" t="str">
        <f>'310'!B84</f>
        <v>Р.Кадырова</v>
      </c>
      <c r="D186" s="39">
        <f>'310'!C84</f>
        <v>273</v>
      </c>
      <c r="E186" s="41">
        <f>'310'!I84</f>
        <v>1971</v>
      </c>
      <c r="F186" s="41"/>
      <c r="G186" s="48"/>
      <c r="H186" s="48"/>
      <c r="I186" s="48"/>
      <c r="J186" s="48">
        <f>'310'!D84</f>
        <v>103</v>
      </c>
      <c r="K186" s="48"/>
      <c r="L186" s="42">
        <f t="shared" si="40"/>
        <v>12</v>
      </c>
      <c r="M186" s="41">
        <f>'310'!H84</f>
        <v>3</v>
      </c>
      <c r="N186" s="41"/>
      <c r="O186" s="41"/>
      <c r="P186" s="41"/>
      <c r="Q186" s="41"/>
      <c r="R186" s="41"/>
      <c r="S186" s="49"/>
      <c r="T186" s="45"/>
      <c r="U186" s="49"/>
      <c r="V186" s="44"/>
      <c r="W186" s="44"/>
      <c r="X186" s="44"/>
      <c r="Y186" s="50"/>
      <c r="Z186" s="50"/>
      <c r="AA186" s="50"/>
      <c r="AB186" s="50"/>
      <c r="AC186" s="50"/>
      <c r="AD186" s="47"/>
      <c r="AE186" s="50"/>
      <c r="AF186" s="59"/>
      <c r="AG186" s="79">
        <f t="shared" si="39"/>
        <v>12</v>
      </c>
      <c r="AI186" s="75"/>
      <c r="AJ186" s="77"/>
      <c r="AK186" s="50"/>
    </row>
    <row r="187" spans="1:37" ht="16.5" customHeight="1" x14ac:dyDescent="0.25">
      <c r="A187" s="37">
        <v>182</v>
      </c>
      <c r="B187" s="38"/>
      <c r="C187" s="39" t="str">
        <f>'310'!B85</f>
        <v>Р.Кадырова</v>
      </c>
      <c r="D187" s="39">
        <f>'310'!C85</f>
        <v>275</v>
      </c>
      <c r="E187" s="41">
        <f>'310'!I85</f>
        <v>1971</v>
      </c>
      <c r="F187" s="41"/>
      <c r="G187" s="48"/>
      <c r="H187" s="48"/>
      <c r="I187" s="48"/>
      <c r="J187" s="48">
        <f>'310'!D85</f>
        <v>103</v>
      </c>
      <c r="K187" s="48"/>
      <c r="L187" s="42">
        <f t="shared" si="40"/>
        <v>12</v>
      </c>
      <c r="M187" s="41">
        <f>'310'!H85</f>
        <v>3</v>
      </c>
      <c r="N187" s="41"/>
      <c r="O187" s="41"/>
      <c r="P187" s="41"/>
      <c r="Q187" s="41"/>
      <c r="R187" s="41"/>
      <c r="S187" s="49"/>
      <c r="T187" s="45"/>
      <c r="U187" s="49"/>
      <c r="V187" s="44"/>
      <c r="W187" s="44"/>
      <c r="X187" s="44"/>
      <c r="Y187" s="50"/>
      <c r="Z187" s="50"/>
      <c r="AA187" s="50"/>
      <c r="AB187" s="50"/>
      <c r="AC187" s="50"/>
      <c r="AD187" s="47"/>
      <c r="AE187" s="50"/>
      <c r="AF187" s="59"/>
      <c r="AG187" s="79">
        <f t="shared" si="39"/>
        <v>12</v>
      </c>
      <c r="AI187" s="75"/>
      <c r="AJ187" s="77"/>
      <c r="AK187" s="50"/>
    </row>
    <row r="188" spans="1:37" ht="16.5" customHeight="1" x14ac:dyDescent="0.25">
      <c r="A188" s="37">
        <v>183</v>
      </c>
      <c r="B188" s="38"/>
      <c r="C188" s="39" t="str">
        <f>'310'!B86</f>
        <v>Р.Кадырова</v>
      </c>
      <c r="D188" s="39">
        <f>'310'!C86</f>
        <v>277</v>
      </c>
      <c r="E188" s="41">
        <f>'310'!I86</f>
        <v>1971</v>
      </c>
      <c r="F188" s="41"/>
      <c r="G188" s="48"/>
      <c r="H188" s="48"/>
      <c r="I188" s="48"/>
      <c r="J188" s="48">
        <f>'310'!D86</f>
        <v>103</v>
      </c>
      <c r="K188" s="48"/>
      <c r="L188" s="42">
        <f t="shared" si="40"/>
        <v>12</v>
      </c>
      <c r="M188" s="41">
        <f>'310'!H86</f>
        <v>3</v>
      </c>
      <c r="N188" s="41"/>
      <c r="O188" s="41"/>
      <c r="P188" s="41"/>
      <c r="Q188" s="41"/>
      <c r="R188" s="41"/>
      <c r="S188" s="49"/>
      <c r="T188" s="45"/>
      <c r="U188" s="49"/>
      <c r="V188" s="44"/>
      <c r="W188" s="44"/>
      <c r="X188" s="44"/>
      <c r="Y188" s="50"/>
      <c r="Z188" s="50"/>
      <c r="AA188" s="50"/>
      <c r="AB188" s="50"/>
      <c r="AC188" s="50"/>
      <c r="AD188" s="47"/>
      <c r="AE188" s="50"/>
      <c r="AF188" s="59"/>
      <c r="AG188" s="79">
        <f t="shared" si="39"/>
        <v>12</v>
      </c>
      <c r="AI188" s="75"/>
      <c r="AJ188" s="77"/>
      <c r="AK188" s="50"/>
    </row>
    <row r="189" spans="1:37" ht="16.5" customHeight="1" x14ac:dyDescent="0.25">
      <c r="A189" s="37">
        <v>184</v>
      </c>
      <c r="B189" s="38"/>
      <c r="C189" s="39" t="str">
        <f>'310'!B87</f>
        <v>Р.Кадырова</v>
      </c>
      <c r="D189" s="39">
        <f>'310'!C87</f>
        <v>279</v>
      </c>
      <c r="E189" s="41">
        <f>'310'!I87</f>
        <v>1971</v>
      </c>
      <c r="F189" s="41"/>
      <c r="G189" s="48"/>
      <c r="H189" s="48"/>
      <c r="I189" s="48"/>
      <c r="J189" s="48">
        <f>'310'!D87</f>
        <v>103</v>
      </c>
      <c r="K189" s="48"/>
      <c r="L189" s="42">
        <f t="shared" si="40"/>
        <v>12</v>
      </c>
      <c r="M189" s="41">
        <f>'310'!H87</f>
        <v>3</v>
      </c>
      <c r="N189" s="41"/>
      <c r="O189" s="41"/>
      <c r="P189" s="41"/>
      <c r="Q189" s="41"/>
      <c r="R189" s="41"/>
      <c r="S189" s="49"/>
      <c r="T189" s="45"/>
      <c r="U189" s="49"/>
      <c r="V189" s="44"/>
      <c r="W189" s="44"/>
      <c r="X189" s="44"/>
      <c r="Y189" s="50"/>
      <c r="Z189" s="50"/>
      <c r="AA189" s="50"/>
      <c r="AB189" s="50"/>
      <c r="AC189" s="50"/>
      <c r="AD189" s="47"/>
      <c r="AE189" s="50"/>
      <c r="AF189" s="59"/>
      <c r="AG189" s="79">
        <f t="shared" si="39"/>
        <v>12</v>
      </c>
      <c r="AI189" s="75"/>
      <c r="AJ189" s="77"/>
      <c r="AK189" s="50"/>
    </row>
    <row r="190" spans="1:37" ht="16.5" customHeight="1" x14ac:dyDescent="0.25">
      <c r="A190" s="37">
        <v>185</v>
      </c>
      <c r="B190" s="38"/>
      <c r="C190" s="39" t="str">
        <f>'310'!B88</f>
        <v>Свободы</v>
      </c>
      <c r="D190" s="39">
        <f>'310'!C88</f>
        <v>64</v>
      </c>
      <c r="E190" s="41">
        <f>'310'!I88</f>
        <v>1957</v>
      </c>
      <c r="F190" s="41"/>
      <c r="G190" s="48"/>
      <c r="H190" s="48"/>
      <c r="I190" s="48"/>
      <c r="J190" s="48">
        <f>'310'!D88</f>
        <v>111</v>
      </c>
      <c r="K190" s="48"/>
      <c r="L190" s="42">
        <f t="shared" si="40"/>
        <v>16</v>
      </c>
      <c r="M190" s="41">
        <f>'310'!H88</f>
        <v>4</v>
      </c>
      <c r="N190" s="41"/>
      <c r="O190" s="41"/>
      <c r="P190" s="41"/>
      <c r="Q190" s="41"/>
      <c r="R190" s="41"/>
      <c r="S190" s="49"/>
      <c r="T190" s="45"/>
      <c r="U190" s="49"/>
      <c r="V190" s="44"/>
      <c r="W190" s="44"/>
      <c r="X190" s="44"/>
      <c r="Y190" s="50"/>
      <c r="Z190" s="50"/>
      <c r="AA190" s="50"/>
      <c r="AB190" s="50"/>
      <c r="AC190" s="50"/>
      <c r="AD190" s="47"/>
      <c r="AE190" s="50"/>
      <c r="AF190" s="59"/>
      <c r="AG190" s="79">
        <f t="shared" si="39"/>
        <v>16</v>
      </c>
      <c r="AI190" s="75"/>
      <c r="AJ190" s="77"/>
      <c r="AK190" s="50"/>
    </row>
    <row r="191" spans="1:37" ht="16.5" customHeight="1" x14ac:dyDescent="0.25">
      <c r="A191" s="37">
        <v>186</v>
      </c>
      <c r="B191" s="38"/>
      <c r="C191" s="39" t="str">
        <f>'310'!B89</f>
        <v>Центральная</v>
      </c>
      <c r="D191" s="39">
        <f>'310'!C89</f>
        <v>6</v>
      </c>
      <c r="E191" s="41">
        <f>'310'!I89</f>
        <v>1961</v>
      </c>
      <c r="F191" s="41"/>
      <c r="G191" s="48"/>
      <c r="H191" s="48"/>
      <c r="I191" s="48"/>
      <c r="J191" s="48">
        <f>'310'!D89</f>
        <v>87.2</v>
      </c>
      <c r="K191" s="48"/>
      <c r="L191" s="42">
        <f t="shared" si="40"/>
        <v>16</v>
      </c>
      <c r="M191" s="41">
        <f>'310'!H89</f>
        <v>4</v>
      </c>
      <c r="N191" s="41"/>
      <c r="O191" s="41"/>
      <c r="P191" s="41"/>
      <c r="Q191" s="41"/>
      <c r="R191" s="41"/>
      <c r="S191" s="49"/>
      <c r="T191" s="45"/>
      <c r="U191" s="49"/>
      <c r="V191" s="44"/>
      <c r="W191" s="44"/>
      <c r="X191" s="44"/>
      <c r="Y191" s="50"/>
      <c r="Z191" s="50"/>
      <c r="AA191" s="50"/>
      <c r="AB191" s="50"/>
      <c r="AC191" s="50"/>
      <c r="AD191" s="47"/>
      <c r="AE191" s="50"/>
      <c r="AF191" s="59"/>
      <c r="AG191" s="79">
        <f t="shared" si="39"/>
        <v>16</v>
      </c>
      <c r="AI191" s="75"/>
      <c r="AJ191" s="77"/>
      <c r="AK191" s="50"/>
    </row>
    <row r="192" spans="1:37" ht="16.5" customHeight="1" x14ac:dyDescent="0.25">
      <c r="A192" s="37">
        <v>187</v>
      </c>
      <c r="B192" s="38"/>
      <c r="C192" s="39" t="str">
        <f>'310'!B90</f>
        <v>Центральная</v>
      </c>
      <c r="D192" s="39">
        <f>'310'!C90</f>
        <v>8</v>
      </c>
      <c r="E192" s="41">
        <f>'310'!I90</f>
        <v>1948</v>
      </c>
      <c r="F192" s="41"/>
      <c r="G192" s="48"/>
      <c r="H192" s="48"/>
      <c r="I192" s="48"/>
      <c r="J192" s="48">
        <f>'310'!D90</f>
        <v>85.6</v>
      </c>
      <c r="K192" s="48"/>
      <c r="L192" s="42">
        <f t="shared" si="40"/>
        <v>16</v>
      </c>
      <c r="M192" s="41">
        <f>'310'!H90</f>
        <v>4</v>
      </c>
      <c r="N192" s="41"/>
      <c r="O192" s="41"/>
      <c r="P192" s="41"/>
      <c r="Q192" s="41"/>
      <c r="R192" s="41"/>
      <c r="S192" s="49"/>
      <c r="T192" s="45"/>
      <c r="U192" s="49"/>
      <c r="V192" s="44"/>
      <c r="W192" s="44"/>
      <c r="X192" s="44"/>
      <c r="Y192" s="50"/>
      <c r="Z192" s="50"/>
      <c r="AA192" s="50"/>
      <c r="AB192" s="50"/>
      <c r="AC192" s="50"/>
      <c r="AD192" s="47"/>
      <c r="AE192" s="50"/>
      <c r="AF192" s="59"/>
      <c r="AG192" s="79">
        <f t="shared" si="39"/>
        <v>16</v>
      </c>
      <c r="AI192" s="75"/>
      <c r="AJ192" s="77"/>
      <c r="AK192" s="50"/>
    </row>
    <row r="193" spans="1:37" ht="16.5" customHeight="1" x14ac:dyDescent="0.25">
      <c r="A193" s="37">
        <v>188</v>
      </c>
      <c r="B193" s="38"/>
      <c r="C193" s="39" t="str">
        <f>'310'!B91</f>
        <v>Центральная</v>
      </c>
      <c r="D193" s="39" t="str">
        <f>'310'!C91</f>
        <v>1а</v>
      </c>
      <c r="E193" s="41">
        <f>'310'!I91</f>
        <v>1932</v>
      </c>
      <c r="F193" s="41"/>
      <c r="G193" s="48"/>
      <c r="H193" s="48"/>
      <c r="I193" s="48"/>
      <c r="J193" s="48">
        <f>'310'!D91</f>
        <v>240.6</v>
      </c>
      <c r="K193" s="48"/>
      <c r="L193" s="42">
        <f t="shared" si="40"/>
        <v>36</v>
      </c>
      <c r="M193" s="41">
        <f>'310'!H91</f>
        <v>9</v>
      </c>
      <c r="N193" s="41"/>
      <c r="O193" s="41"/>
      <c r="P193" s="41"/>
      <c r="Q193" s="41"/>
      <c r="R193" s="41"/>
      <c r="S193" s="49"/>
      <c r="T193" s="45"/>
      <c r="U193" s="49"/>
      <c r="V193" s="44"/>
      <c r="W193" s="44"/>
      <c r="X193" s="44"/>
      <c r="Y193" s="50"/>
      <c r="Z193" s="50"/>
      <c r="AA193" s="50"/>
      <c r="AB193" s="50"/>
      <c r="AC193" s="50"/>
      <c r="AD193" s="47"/>
      <c r="AE193" s="50"/>
      <c r="AF193" s="59"/>
      <c r="AG193" s="79">
        <f t="shared" si="39"/>
        <v>36</v>
      </c>
      <c r="AI193" s="75"/>
      <c r="AJ193" s="77"/>
      <c r="AK193" s="50"/>
    </row>
    <row r="194" spans="1:37" ht="16.5" customHeight="1" x14ac:dyDescent="0.25">
      <c r="A194" s="37">
        <v>189</v>
      </c>
      <c r="B194" s="38"/>
      <c r="C194" s="39" t="str">
        <f>'310'!B92</f>
        <v>Центральная</v>
      </c>
      <c r="D194" s="39">
        <f>'310'!C92</f>
        <v>1</v>
      </c>
      <c r="E194" s="41">
        <f>'310'!I92</f>
        <v>1961</v>
      </c>
      <c r="F194" s="41"/>
      <c r="G194" s="48"/>
      <c r="H194" s="48"/>
      <c r="I194" s="48"/>
      <c r="J194" s="48">
        <f>'310'!D92</f>
        <v>126.9</v>
      </c>
      <c r="K194" s="48"/>
      <c r="L194" s="42">
        <f t="shared" si="40"/>
        <v>16</v>
      </c>
      <c r="M194" s="41">
        <f>'310'!H92</f>
        <v>4</v>
      </c>
      <c r="N194" s="41"/>
      <c r="O194" s="41"/>
      <c r="P194" s="41"/>
      <c r="Q194" s="41"/>
      <c r="R194" s="41"/>
      <c r="S194" s="49"/>
      <c r="T194" s="45"/>
      <c r="U194" s="49"/>
      <c r="V194" s="44"/>
      <c r="W194" s="44"/>
      <c r="X194" s="44"/>
      <c r="Y194" s="50"/>
      <c r="Z194" s="50"/>
      <c r="AA194" s="50"/>
      <c r="AB194" s="50"/>
      <c r="AC194" s="50"/>
      <c r="AD194" s="47"/>
      <c r="AE194" s="50"/>
      <c r="AF194" s="59"/>
      <c r="AG194" s="79">
        <f t="shared" si="39"/>
        <v>16</v>
      </c>
      <c r="AI194" s="75"/>
      <c r="AJ194" s="77"/>
      <c r="AK194" s="50"/>
    </row>
    <row r="195" spans="1:37" ht="16.5" customHeight="1" x14ac:dyDescent="0.25">
      <c r="A195" s="37">
        <v>190</v>
      </c>
      <c r="B195" s="38"/>
      <c r="C195" s="39" t="str">
        <f>'310'!B93</f>
        <v>Центральная</v>
      </c>
      <c r="D195" s="39">
        <f>'310'!C93</f>
        <v>15</v>
      </c>
      <c r="E195" s="41">
        <f>'310'!I93</f>
        <v>1961</v>
      </c>
      <c r="F195" s="41"/>
      <c r="G195" s="48"/>
      <c r="H195" s="48"/>
      <c r="I195" s="48"/>
      <c r="J195" s="48">
        <f>'310'!D93</f>
        <v>86.6</v>
      </c>
      <c r="K195" s="48"/>
      <c r="L195" s="42">
        <f t="shared" si="40"/>
        <v>16</v>
      </c>
      <c r="M195" s="41">
        <f>'310'!H93</f>
        <v>4</v>
      </c>
      <c r="N195" s="41"/>
      <c r="O195" s="41"/>
      <c r="P195" s="41"/>
      <c r="Q195" s="41"/>
      <c r="R195" s="41"/>
      <c r="S195" s="49"/>
      <c r="T195" s="45"/>
      <c r="U195" s="49"/>
      <c r="V195" s="44"/>
      <c r="W195" s="44"/>
      <c r="X195" s="44"/>
      <c r="Y195" s="50"/>
      <c r="Z195" s="50"/>
      <c r="AA195" s="50"/>
      <c r="AB195" s="50"/>
      <c r="AC195" s="50"/>
      <c r="AD195" s="47"/>
      <c r="AE195" s="50"/>
      <c r="AF195" s="59"/>
      <c r="AG195" s="79">
        <f t="shared" si="39"/>
        <v>16</v>
      </c>
      <c r="AI195" s="75"/>
      <c r="AJ195" s="77"/>
      <c r="AK195" s="50"/>
    </row>
    <row r="196" spans="1:37" ht="16.5" customHeight="1" x14ac:dyDescent="0.25">
      <c r="A196" s="37">
        <v>191</v>
      </c>
      <c r="B196" s="38"/>
      <c r="C196" s="39" t="str">
        <f>'310'!B94</f>
        <v>Центральная</v>
      </c>
      <c r="D196" s="39">
        <f>'310'!C94</f>
        <v>16</v>
      </c>
      <c r="E196" s="41">
        <f>'310'!I94</f>
        <v>1961</v>
      </c>
      <c r="F196" s="41"/>
      <c r="G196" s="48"/>
      <c r="H196" s="48"/>
      <c r="I196" s="48"/>
      <c r="J196" s="48">
        <f>'310'!D94</f>
        <v>132.4</v>
      </c>
      <c r="K196" s="48"/>
      <c r="L196" s="42">
        <f t="shared" si="40"/>
        <v>16</v>
      </c>
      <c r="M196" s="41">
        <f>'310'!H94</f>
        <v>4</v>
      </c>
      <c r="N196" s="41"/>
      <c r="O196" s="41"/>
      <c r="P196" s="41"/>
      <c r="Q196" s="41"/>
      <c r="R196" s="41"/>
      <c r="S196" s="49"/>
      <c r="T196" s="45"/>
      <c r="U196" s="49"/>
      <c r="V196" s="44"/>
      <c r="W196" s="44"/>
      <c r="X196" s="44"/>
      <c r="Y196" s="50"/>
      <c r="Z196" s="50"/>
      <c r="AA196" s="50"/>
      <c r="AB196" s="50"/>
      <c r="AC196" s="50"/>
      <c r="AD196" s="47"/>
      <c r="AE196" s="50"/>
      <c r="AF196" s="59"/>
      <c r="AG196" s="79">
        <f t="shared" si="39"/>
        <v>16</v>
      </c>
      <c r="AI196" s="75"/>
      <c r="AJ196" s="77"/>
      <c r="AK196" s="50"/>
    </row>
    <row r="197" spans="1:37" ht="16.5" customHeight="1" x14ac:dyDescent="0.25">
      <c r="A197" s="37">
        <v>192</v>
      </c>
      <c r="B197" s="38"/>
      <c r="C197" s="39" t="str">
        <f>'310'!B95</f>
        <v>Центральная</v>
      </c>
      <c r="D197" s="39">
        <f>'310'!C95</f>
        <v>7</v>
      </c>
      <c r="E197" s="41">
        <f>'310'!I95</f>
        <v>1963</v>
      </c>
      <c r="F197" s="41"/>
      <c r="G197" s="48"/>
      <c r="H197" s="48"/>
      <c r="I197" s="48"/>
      <c r="J197" s="48">
        <f>'310'!D95</f>
        <v>72</v>
      </c>
      <c r="K197" s="48"/>
      <c r="L197" s="42">
        <f t="shared" si="40"/>
        <v>16</v>
      </c>
      <c r="M197" s="41">
        <f>'310'!H95</f>
        <v>4</v>
      </c>
      <c r="N197" s="41"/>
      <c r="O197" s="41"/>
      <c r="P197" s="41"/>
      <c r="Q197" s="41"/>
      <c r="R197" s="41"/>
      <c r="S197" s="49"/>
      <c r="T197" s="45"/>
      <c r="U197" s="49"/>
      <c r="V197" s="44"/>
      <c r="W197" s="44"/>
      <c r="X197" s="44"/>
      <c r="Y197" s="50"/>
      <c r="Z197" s="50"/>
      <c r="AA197" s="50"/>
      <c r="AB197" s="50"/>
      <c r="AC197" s="50"/>
      <c r="AD197" s="47"/>
      <c r="AE197" s="50"/>
      <c r="AF197" s="59"/>
      <c r="AG197" s="79">
        <f t="shared" si="39"/>
        <v>16</v>
      </c>
      <c r="AI197" s="75"/>
      <c r="AJ197" s="77"/>
      <c r="AK197" s="50"/>
    </row>
    <row r="198" spans="1:37" ht="16.5" customHeight="1" x14ac:dyDescent="0.25">
      <c r="A198" s="37">
        <v>193</v>
      </c>
      <c r="B198" s="38"/>
      <c r="C198" s="39" t="str">
        <f>'310'!B96</f>
        <v>Центральная</v>
      </c>
      <c r="D198" s="39">
        <f>'310'!C96</f>
        <v>11</v>
      </c>
      <c r="E198" s="41">
        <f>'310'!I96</f>
        <v>1950</v>
      </c>
      <c r="F198" s="41"/>
      <c r="G198" s="48"/>
      <c r="H198" s="48"/>
      <c r="I198" s="48"/>
      <c r="J198" s="48">
        <f>'310'!D96</f>
        <v>104</v>
      </c>
      <c r="K198" s="48"/>
      <c r="L198" s="42">
        <f t="shared" si="40"/>
        <v>8</v>
      </c>
      <c r="M198" s="41">
        <f>'310'!H96</f>
        <v>2</v>
      </c>
      <c r="N198" s="41"/>
      <c r="O198" s="41"/>
      <c r="P198" s="41"/>
      <c r="Q198" s="41"/>
      <c r="R198" s="41"/>
      <c r="S198" s="49"/>
      <c r="T198" s="45"/>
      <c r="U198" s="49"/>
      <c r="V198" s="44"/>
      <c r="W198" s="44"/>
      <c r="X198" s="44"/>
      <c r="Y198" s="50"/>
      <c r="Z198" s="50"/>
      <c r="AA198" s="50"/>
      <c r="AB198" s="50"/>
      <c r="AC198" s="50"/>
      <c r="AD198" s="47"/>
      <c r="AE198" s="50"/>
      <c r="AF198" s="59"/>
      <c r="AG198" s="79">
        <f t="shared" si="39"/>
        <v>8</v>
      </c>
      <c r="AI198" s="75"/>
      <c r="AJ198" s="77"/>
      <c r="AK198" s="50"/>
    </row>
    <row r="199" spans="1:37" ht="16.5" customHeight="1" x14ac:dyDescent="0.25">
      <c r="A199" s="37">
        <v>194</v>
      </c>
      <c r="B199" s="38"/>
      <c r="C199" s="39" t="str">
        <f>'310'!B97</f>
        <v>Центральная Дет.сад</v>
      </c>
      <c r="D199" s="39">
        <f>'310'!C97</f>
        <v>13</v>
      </c>
      <c r="E199" s="41">
        <f>'310'!I97</f>
        <v>1948</v>
      </c>
      <c r="F199" s="41"/>
      <c r="G199" s="48"/>
      <c r="H199" s="48"/>
      <c r="I199" s="48"/>
      <c r="J199" s="48">
        <f>'310'!D97</f>
        <v>183.2</v>
      </c>
      <c r="K199" s="48"/>
      <c r="L199" s="42">
        <f t="shared" si="40"/>
        <v>8</v>
      </c>
      <c r="M199" s="41">
        <f>'310'!H97</f>
        <v>2</v>
      </c>
      <c r="N199" s="41"/>
      <c r="O199" s="41"/>
      <c r="P199" s="41"/>
      <c r="Q199" s="41"/>
      <c r="R199" s="41"/>
      <c r="S199" s="49"/>
      <c r="T199" s="45"/>
      <c r="U199" s="49"/>
      <c r="V199" s="44"/>
      <c r="W199" s="44"/>
      <c r="X199" s="44"/>
      <c r="Y199" s="50"/>
      <c r="Z199" s="50"/>
      <c r="AA199" s="50"/>
      <c r="AB199" s="50"/>
      <c r="AC199" s="50"/>
      <c r="AD199" s="47"/>
      <c r="AE199" s="50"/>
      <c r="AF199" s="59"/>
      <c r="AG199" s="79">
        <f t="shared" ref="AG199:AG200" si="41">M199*4</f>
        <v>8</v>
      </c>
      <c r="AI199" s="75"/>
      <c r="AJ199" s="77"/>
      <c r="AK199" s="50"/>
    </row>
    <row r="200" spans="1:37" ht="16.5" customHeight="1" x14ac:dyDescent="0.25">
      <c r="A200" s="37">
        <v>195</v>
      </c>
      <c r="B200" s="38"/>
      <c r="C200" s="39" t="str">
        <f>'310'!B98</f>
        <v>Школьная</v>
      </c>
      <c r="D200" s="39">
        <f>'310'!C98</f>
        <v>6</v>
      </c>
      <c r="E200" s="41">
        <f>'310'!I98</f>
        <v>2010</v>
      </c>
      <c r="F200" s="41"/>
      <c r="G200" s="48"/>
      <c r="H200" s="48"/>
      <c r="I200" s="48"/>
      <c r="J200" s="48">
        <f>'310'!D98</f>
        <v>6883.2</v>
      </c>
      <c r="K200" s="48"/>
      <c r="L200" s="42">
        <f t="shared" si="40"/>
        <v>448</v>
      </c>
      <c r="M200" s="41">
        <f>'310'!H98</f>
        <v>112</v>
      </c>
      <c r="N200" s="41"/>
      <c r="O200" s="41"/>
      <c r="P200" s="41"/>
      <c r="Q200" s="41"/>
      <c r="R200" s="41"/>
      <c r="S200" s="49"/>
      <c r="T200" s="45"/>
      <c r="U200" s="49"/>
      <c r="V200" s="44"/>
      <c r="W200" s="44"/>
      <c r="X200" s="44"/>
      <c r="Y200" s="50"/>
      <c r="Z200" s="50"/>
      <c r="AA200" s="50"/>
      <c r="AB200" s="50"/>
      <c r="AC200" s="50"/>
      <c r="AD200" s="47"/>
      <c r="AE200" s="50"/>
      <c r="AF200" s="59"/>
      <c r="AG200" s="79">
        <f t="shared" si="41"/>
        <v>448</v>
      </c>
      <c r="AI200" s="75"/>
      <c r="AJ200" s="77"/>
      <c r="AK200" s="50"/>
    </row>
    <row r="201" spans="1:37" x14ac:dyDescent="0.25">
      <c r="A201" s="37">
        <f>A200</f>
        <v>195</v>
      </c>
      <c r="B201" s="38"/>
      <c r="C201" s="60" t="s">
        <v>140</v>
      </c>
      <c r="D201" s="40"/>
      <c r="E201" s="38"/>
      <c r="F201" s="61">
        <f t="shared" ref="F201:I201" si="42">SUM(F6:F104)</f>
        <v>1076</v>
      </c>
      <c r="G201" s="61">
        <f t="shared" si="42"/>
        <v>17441.560000000005</v>
      </c>
      <c r="H201" s="61">
        <f t="shared" si="42"/>
        <v>3234.9</v>
      </c>
      <c r="I201" s="61">
        <f t="shared" si="42"/>
        <v>128222.14</v>
      </c>
      <c r="J201" s="61">
        <f>SUM(J6:J200)</f>
        <v>190586.84000000008</v>
      </c>
      <c r="K201" s="61">
        <f t="shared" ref="K201:U201" si="43">SUM(K6:K200)</f>
        <v>93238.016666666648</v>
      </c>
      <c r="L201" s="61">
        <f t="shared" si="43"/>
        <v>13952</v>
      </c>
      <c r="M201" s="61">
        <f t="shared" si="43"/>
        <v>3720</v>
      </c>
      <c r="N201" s="61">
        <f t="shared" si="43"/>
        <v>592</v>
      </c>
      <c r="O201" s="61">
        <f t="shared" si="43"/>
        <v>1337</v>
      </c>
      <c r="P201" s="61">
        <f t="shared" si="43"/>
        <v>748</v>
      </c>
      <c r="Q201" s="61">
        <f t="shared" si="43"/>
        <v>47</v>
      </c>
      <c r="R201" s="61">
        <f t="shared" si="43"/>
        <v>0</v>
      </c>
      <c r="S201" s="61">
        <f t="shared" si="43"/>
        <v>370400.50000000012</v>
      </c>
      <c r="T201" s="61">
        <f t="shared" si="43"/>
        <v>311313.48999999993</v>
      </c>
      <c r="U201" s="61">
        <f t="shared" si="43"/>
        <v>31551.320000000003</v>
      </c>
      <c r="V201" s="61">
        <f t="shared" ref="V201" si="44">SUM(V6:V200)</f>
        <v>100853.50000000003</v>
      </c>
      <c r="W201" s="61">
        <f t="shared" ref="W201" si="45">SUM(W6:W200)</f>
        <v>68457.300000000017</v>
      </c>
      <c r="X201" s="61">
        <f t="shared" ref="X201" si="46">SUM(X6:X200)</f>
        <v>110451.37</v>
      </c>
      <c r="Y201" s="61">
        <f t="shared" ref="Y201" si="47">SUM(Y6:Y200)</f>
        <v>42175.387500000004</v>
      </c>
      <c r="Z201" s="61">
        <f t="shared" ref="Z201" si="48">SUM(Z6:Z200)</f>
        <v>1506.8000000000002</v>
      </c>
      <c r="AA201" s="61">
        <f t="shared" ref="AA201" si="49">SUM(AA6:AA200)</f>
        <v>436.65</v>
      </c>
      <c r="AB201" s="61">
        <f t="shared" ref="AB201" si="50">SUM(AB6:AB200)</f>
        <v>386.45000000000005</v>
      </c>
      <c r="AC201" s="61">
        <f t="shared" ref="AC201" si="51">SUM(AC6:AC200)</f>
        <v>61.9</v>
      </c>
      <c r="AD201" s="61">
        <f t="shared" ref="AD201" si="52">SUM(AD6:AD200)</f>
        <v>56342.029999999984</v>
      </c>
      <c r="AE201" s="61">
        <f t="shared" ref="AE201:AF201" si="53">SUM(AE6:AE200)</f>
        <v>51655.009999999995</v>
      </c>
      <c r="AF201" s="61">
        <f t="shared" si="53"/>
        <v>522327.533</v>
      </c>
      <c r="AG201" s="61">
        <f t="shared" ref="AG201" si="54">SUM(AG6:AG200)</f>
        <v>14880</v>
      </c>
      <c r="AI201" s="76">
        <f>SUM(AI6:AI104)</f>
        <v>54</v>
      </c>
      <c r="AJ201" s="76">
        <f>SUM(AJ6:AJ104)</f>
        <v>167616.94</v>
      </c>
      <c r="AK201" s="76">
        <f>SUM(AK6:AK104)</f>
        <v>9052</v>
      </c>
    </row>
    <row r="202" spans="1:37" x14ac:dyDescent="0.25">
      <c r="A202" s="62"/>
      <c r="B202" s="63"/>
      <c r="C202" s="64"/>
      <c r="D202" s="63"/>
      <c r="AK202" s="237">
        <f>AK201/AG201</f>
        <v>0.60833333333333328</v>
      </c>
    </row>
    <row r="203" spans="1:37" x14ac:dyDescent="0.25">
      <c r="A203" s="62"/>
      <c r="B203" s="63"/>
      <c r="C203" s="64"/>
      <c r="D203" s="63"/>
    </row>
    <row r="204" spans="1:37" x14ac:dyDescent="0.25">
      <c r="A204" s="62"/>
      <c r="B204" s="63"/>
      <c r="C204" s="64"/>
      <c r="D204" s="63"/>
    </row>
    <row r="205" spans="1:37" x14ac:dyDescent="0.25">
      <c r="A205" s="65"/>
      <c r="B205" s="66"/>
      <c r="C205" s="67"/>
      <c r="D205" s="67"/>
    </row>
    <row r="206" spans="1:37" x14ac:dyDescent="0.25">
      <c r="A206" s="65"/>
      <c r="B206" s="66"/>
      <c r="C206" s="63"/>
      <c r="D206" s="68"/>
    </row>
    <row r="207" spans="1:37" x14ac:dyDescent="0.25">
      <c r="A207" s="65"/>
      <c r="B207" s="66"/>
      <c r="C207" s="63"/>
      <c r="D207" s="68"/>
    </row>
    <row r="208" spans="1:37" x14ac:dyDescent="0.25">
      <c r="A208" s="65"/>
      <c r="B208" s="66"/>
      <c r="C208" s="63"/>
      <c r="D208" s="68"/>
    </row>
    <row r="209" spans="1:4" x14ac:dyDescent="0.25">
      <c r="A209" s="65"/>
      <c r="B209" s="66"/>
      <c r="C209" s="63"/>
      <c r="D209" s="63"/>
    </row>
    <row r="210" spans="1:4" x14ac:dyDescent="0.25">
      <c r="A210" s="65"/>
      <c r="B210" s="66"/>
      <c r="C210" s="67"/>
      <c r="D210" s="67"/>
    </row>
    <row r="211" spans="1:4" x14ac:dyDescent="0.25">
      <c r="A211" s="65"/>
      <c r="B211" s="66"/>
      <c r="C211" s="67"/>
      <c r="D211" s="67"/>
    </row>
    <row r="212" spans="1:4" x14ac:dyDescent="0.25">
      <c r="A212" s="65"/>
      <c r="B212" s="66"/>
      <c r="C212" s="67"/>
      <c r="D212" s="67"/>
    </row>
    <row r="213" spans="1:4" x14ac:dyDescent="0.25">
      <c r="A213" s="65"/>
      <c r="B213" s="66"/>
      <c r="C213" s="67"/>
      <c r="D213" s="67"/>
    </row>
    <row r="214" spans="1:4" x14ac:dyDescent="0.25">
      <c r="A214" s="65"/>
      <c r="B214" s="66"/>
      <c r="C214" s="67"/>
      <c r="D214" s="67"/>
    </row>
    <row r="215" spans="1:4" x14ac:dyDescent="0.25">
      <c r="A215" s="65"/>
      <c r="B215" s="66"/>
      <c r="C215" s="67"/>
      <c r="D215" s="67"/>
    </row>
    <row r="216" spans="1:4" x14ac:dyDescent="0.25">
      <c r="A216" s="65"/>
      <c r="B216" s="66"/>
      <c r="C216" s="67"/>
      <c r="D216" s="67"/>
    </row>
    <row r="217" spans="1:4" x14ac:dyDescent="0.25">
      <c r="A217" s="65"/>
      <c r="B217" s="66"/>
      <c r="C217" s="67"/>
      <c r="D217" s="67"/>
    </row>
    <row r="218" spans="1:4" x14ac:dyDescent="0.25">
      <c r="A218" s="65"/>
      <c r="B218" s="66"/>
      <c r="C218" s="67"/>
      <c r="D218" s="67"/>
    </row>
    <row r="219" spans="1:4" x14ac:dyDescent="0.25">
      <c r="A219" s="65"/>
      <c r="B219" s="66"/>
      <c r="C219" s="67"/>
      <c r="D219" s="67"/>
    </row>
    <row r="220" spans="1:4" x14ac:dyDescent="0.25">
      <c r="A220" s="65"/>
      <c r="B220" s="66"/>
      <c r="C220" s="67"/>
      <c r="D220" s="67"/>
    </row>
    <row r="221" spans="1:4" x14ac:dyDescent="0.25">
      <c r="A221" s="65"/>
      <c r="B221" s="66"/>
      <c r="C221" s="67"/>
      <c r="D221" s="67"/>
    </row>
    <row r="222" spans="1:4" x14ac:dyDescent="0.25">
      <c r="A222" s="65"/>
      <c r="B222" s="66"/>
      <c r="C222" s="67"/>
      <c r="D222" s="67"/>
    </row>
    <row r="223" spans="1:4" x14ac:dyDescent="0.25">
      <c r="A223" s="65"/>
      <c r="B223" s="66"/>
      <c r="C223" s="67"/>
      <c r="D223" s="67"/>
    </row>
    <row r="224" spans="1:4" x14ac:dyDescent="0.25">
      <c r="A224" s="65"/>
      <c r="B224" s="66"/>
      <c r="C224" s="67"/>
      <c r="D224" s="67"/>
    </row>
    <row r="225" spans="1:4" x14ac:dyDescent="0.25">
      <c r="A225" s="65"/>
      <c r="B225" s="66"/>
      <c r="C225" s="67"/>
      <c r="D225" s="67"/>
    </row>
    <row r="226" spans="1:4" x14ac:dyDescent="0.25">
      <c r="A226" s="65"/>
      <c r="B226" s="66"/>
      <c r="C226" s="67"/>
      <c r="D226" s="67"/>
    </row>
    <row r="227" spans="1:4" x14ac:dyDescent="0.25">
      <c r="A227" s="65"/>
      <c r="B227" s="66"/>
      <c r="C227" s="67"/>
      <c r="D227" s="67"/>
    </row>
    <row r="228" spans="1:4" x14ac:dyDescent="0.25">
      <c r="A228" s="65"/>
      <c r="B228" s="66"/>
      <c r="C228" s="67"/>
      <c r="D228" s="67"/>
    </row>
    <row r="229" spans="1:4" x14ac:dyDescent="0.25">
      <c r="A229" s="65"/>
      <c r="B229" s="66"/>
      <c r="C229" s="67"/>
      <c r="D229" s="67"/>
    </row>
    <row r="230" spans="1:4" x14ac:dyDescent="0.25">
      <c r="A230" s="65"/>
      <c r="B230" s="66"/>
      <c r="C230" s="67"/>
      <c r="D230" s="67"/>
    </row>
    <row r="231" spans="1:4" x14ac:dyDescent="0.25">
      <c r="A231" s="65"/>
      <c r="B231" s="66"/>
      <c r="C231" s="67"/>
      <c r="D231" s="67"/>
    </row>
    <row r="232" spans="1:4" x14ac:dyDescent="0.25">
      <c r="A232" s="65"/>
      <c r="B232" s="66"/>
      <c r="C232" s="67"/>
      <c r="D232" s="67"/>
    </row>
    <row r="233" spans="1:4" x14ac:dyDescent="0.25">
      <c r="A233" s="65"/>
      <c r="B233" s="66"/>
      <c r="C233" s="67"/>
      <c r="D233" s="67"/>
    </row>
    <row r="234" spans="1:4" x14ac:dyDescent="0.25">
      <c r="A234" s="65"/>
      <c r="B234" s="66"/>
      <c r="C234" s="67"/>
      <c r="D234" s="67"/>
    </row>
    <row r="235" spans="1:4" x14ac:dyDescent="0.25">
      <c r="A235" s="65"/>
      <c r="B235" s="66"/>
      <c r="C235" s="67"/>
      <c r="D235" s="67"/>
    </row>
    <row r="236" spans="1:4" x14ac:dyDescent="0.25">
      <c r="A236" s="65"/>
      <c r="B236" s="66"/>
      <c r="C236" s="67"/>
      <c r="D236" s="67"/>
    </row>
    <row r="237" spans="1:4" x14ac:dyDescent="0.25">
      <c r="A237" s="65"/>
      <c r="B237" s="66"/>
      <c r="C237" s="67"/>
      <c r="D237" s="67"/>
    </row>
    <row r="238" spans="1:4" x14ac:dyDescent="0.25">
      <c r="A238" s="65"/>
      <c r="B238" s="66"/>
      <c r="C238" s="67"/>
      <c r="D238" s="67"/>
    </row>
    <row r="239" spans="1:4" x14ac:dyDescent="0.25">
      <c r="A239" s="65"/>
      <c r="B239" s="66"/>
      <c r="C239" s="67"/>
      <c r="D239" s="67"/>
    </row>
    <row r="240" spans="1:4" x14ac:dyDescent="0.25">
      <c r="A240" s="65"/>
      <c r="B240" s="66"/>
      <c r="C240" s="67"/>
      <c r="D240" s="67"/>
    </row>
    <row r="241" spans="1:4" x14ac:dyDescent="0.25">
      <c r="A241" s="65"/>
      <c r="B241" s="66"/>
      <c r="C241" s="67"/>
      <c r="D241" s="67"/>
    </row>
    <row r="242" spans="1:4" x14ac:dyDescent="0.25">
      <c r="A242" s="65"/>
      <c r="B242" s="66"/>
      <c r="C242" s="67"/>
      <c r="D242" s="67"/>
    </row>
    <row r="243" spans="1:4" x14ac:dyDescent="0.25">
      <c r="A243" s="65"/>
      <c r="B243" s="66"/>
      <c r="C243" s="67"/>
      <c r="D243" s="67"/>
    </row>
    <row r="244" spans="1:4" x14ac:dyDescent="0.25">
      <c r="A244" s="65"/>
      <c r="B244" s="66"/>
      <c r="C244" s="67"/>
      <c r="D244" s="67"/>
    </row>
    <row r="245" spans="1:4" x14ac:dyDescent="0.25">
      <c r="A245" s="65"/>
      <c r="B245" s="66"/>
      <c r="C245" s="67"/>
      <c r="D245" s="67"/>
    </row>
    <row r="246" spans="1:4" x14ac:dyDescent="0.25">
      <c r="A246" s="65"/>
      <c r="B246" s="66"/>
      <c r="C246" s="67"/>
      <c r="D246" s="67"/>
    </row>
    <row r="247" spans="1:4" x14ac:dyDescent="0.25">
      <c r="A247" s="65"/>
      <c r="B247" s="66"/>
      <c r="C247" s="67"/>
      <c r="D247" s="67"/>
    </row>
    <row r="248" spans="1:4" x14ac:dyDescent="0.25">
      <c r="A248" s="65"/>
      <c r="B248" s="66"/>
      <c r="C248" s="67"/>
      <c r="D248" s="67"/>
    </row>
    <row r="249" spans="1:4" x14ac:dyDescent="0.25">
      <c r="A249" s="65"/>
      <c r="B249" s="66"/>
      <c r="C249" s="67"/>
      <c r="D249" s="67"/>
    </row>
    <row r="250" spans="1:4" x14ac:dyDescent="0.25">
      <c r="A250" s="65"/>
      <c r="B250" s="66"/>
      <c r="C250" s="67"/>
      <c r="D250" s="67"/>
    </row>
    <row r="251" spans="1:4" x14ac:dyDescent="0.25">
      <c r="A251" s="65"/>
      <c r="B251" s="66"/>
      <c r="C251" s="67"/>
      <c r="D251" s="67"/>
    </row>
    <row r="252" spans="1:4" x14ac:dyDescent="0.25">
      <c r="A252" s="65"/>
      <c r="B252" s="66"/>
      <c r="C252" s="67"/>
      <c r="D252" s="67"/>
    </row>
    <row r="253" spans="1:4" x14ac:dyDescent="0.25">
      <c r="A253" s="65"/>
      <c r="B253" s="66"/>
      <c r="C253" s="67"/>
      <c r="D253" s="67"/>
    </row>
    <row r="254" spans="1:4" x14ac:dyDescent="0.25">
      <c r="A254" s="65"/>
      <c r="B254" s="66"/>
      <c r="C254" s="67"/>
      <c r="D254" s="67"/>
    </row>
    <row r="255" spans="1:4" x14ac:dyDescent="0.25">
      <c r="A255" s="65"/>
      <c r="B255" s="66"/>
      <c r="C255" s="67"/>
      <c r="D255" s="67"/>
    </row>
    <row r="256" spans="1:4" x14ac:dyDescent="0.25">
      <c r="A256" s="65"/>
      <c r="B256" s="66"/>
      <c r="C256" s="67"/>
      <c r="D256" s="67"/>
    </row>
    <row r="257" spans="1:4" x14ac:dyDescent="0.25">
      <c r="A257" s="65"/>
      <c r="B257" s="66"/>
      <c r="C257" s="67"/>
      <c r="D257" s="67"/>
    </row>
    <row r="258" spans="1:4" x14ac:dyDescent="0.25">
      <c r="A258" s="65"/>
      <c r="B258" s="66"/>
      <c r="C258" s="67"/>
      <c r="D258" s="67"/>
    </row>
    <row r="259" spans="1:4" x14ac:dyDescent="0.25">
      <c r="A259" s="65"/>
      <c r="B259" s="66"/>
      <c r="C259" s="67"/>
      <c r="D259" s="67"/>
    </row>
    <row r="260" spans="1:4" x14ac:dyDescent="0.25">
      <c r="A260" s="65"/>
      <c r="B260" s="66"/>
      <c r="C260" s="67"/>
      <c r="D260" s="67"/>
    </row>
    <row r="261" spans="1:4" x14ac:dyDescent="0.25">
      <c r="A261" s="65"/>
      <c r="B261" s="66"/>
      <c r="C261" s="67"/>
      <c r="D261" s="67"/>
    </row>
    <row r="262" spans="1:4" x14ac:dyDescent="0.25">
      <c r="A262" s="65"/>
      <c r="B262" s="66"/>
      <c r="C262" s="67"/>
      <c r="D262" s="67"/>
    </row>
    <row r="263" spans="1:4" x14ac:dyDescent="0.25">
      <c r="A263" s="65"/>
      <c r="B263" s="66"/>
      <c r="C263" s="67"/>
      <c r="D263" s="67"/>
    </row>
    <row r="264" spans="1:4" x14ac:dyDescent="0.25">
      <c r="A264" s="65"/>
      <c r="B264" s="66"/>
      <c r="C264" s="67"/>
      <c r="D264" s="67"/>
    </row>
    <row r="265" spans="1:4" x14ac:dyDescent="0.25">
      <c r="A265" s="65"/>
      <c r="B265" s="66"/>
      <c r="C265" s="67"/>
      <c r="D265" s="67"/>
    </row>
    <row r="266" spans="1:4" x14ac:dyDescent="0.25">
      <c r="A266" s="65"/>
      <c r="B266" s="66"/>
      <c r="C266" s="67"/>
      <c r="D266" s="67"/>
    </row>
    <row r="267" spans="1:4" x14ac:dyDescent="0.25">
      <c r="A267" s="65"/>
      <c r="B267" s="66"/>
      <c r="C267" s="67"/>
      <c r="D267" s="67"/>
    </row>
    <row r="268" spans="1:4" x14ac:dyDescent="0.25">
      <c r="A268" s="65"/>
      <c r="B268" s="66"/>
      <c r="C268" s="67"/>
      <c r="D268" s="67"/>
    </row>
    <row r="269" spans="1:4" x14ac:dyDescent="0.25">
      <c r="A269" s="65"/>
      <c r="B269" s="66"/>
      <c r="C269" s="67"/>
      <c r="D269" s="67"/>
    </row>
    <row r="270" spans="1:4" x14ac:dyDescent="0.25">
      <c r="A270" s="65"/>
      <c r="B270" s="66"/>
      <c r="C270" s="67"/>
      <c r="D270" s="67"/>
    </row>
    <row r="271" spans="1:4" x14ac:dyDescent="0.25">
      <c r="A271" s="65"/>
      <c r="B271" s="66"/>
      <c r="C271" s="67"/>
      <c r="D271" s="67"/>
    </row>
    <row r="272" spans="1:4" x14ac:dyDescent="0.25">
      <c r="A272" s="65"/>
      <c r="B272" s="66"/>
      <c r="C272" s="67"/>
      <c r="D272" s="67"/>
    </row>
    <row r="273" spans="1:4" x14ac:dyDescent="0.25">
      <c r="A273" s="65"/>
      <c r="B273" s="66"/>
      <c r="C273" s="67"/>
      <c r="D273" s="67"/>
    </row>
    <row r="274" spans="1:4" x14ac:dyDescent="0.25">
      <c r="A274" s="65"/>
      <c r="B274" s="66"/>
      <c r="C274" s="67"/>
      <c r="D274" s="67"/>
    </row>
    <row r="275" spans="1:4" x14ac:dyDescent="0.25">
      <c r="A275" s="65"/>
      <c r="B275" s="66"/>
      <c r="C275" s="67"/>
      <c r="D275" s="67"/>
    </row>
    <row r="276" spans="1:4" x14ac:dyDescent="0.25">
      <c r="A276" s="65"/>
      <c r="B276" s="66"/>
      <c r="C276" s="67"/>
      <c r="D276" s="67"/>
    </row>
    <row r="277" spans="1:4" x14ac:dyDescent="0.25">
      <c r="A277" s="65"/>
      <c r="B277" s="66"/>
      <c r="C277" s="67"/>
      <c r="D277" s="67"/>
    </row>
    <row r="278" spans="1:4" x14ac:dyDescent="0.25">
      <c r="A278" s="65"/>
      <c r="B278" s="66"/>
      <c r="C278" s="67"/>
      <c r="D278" s="67"/>
    </row>
    <row r="279" spans="1:4" x14ac:dyDescent="0.25">
      <c r="A279" s="65"/>
      <c r="B279" s="66"/>
      <c r="C279" s="67"/>
      <c r="D279" s="67"/>
    </row>
    <row r="280" spans="1:4" x14ac:dyDescent="0.25">
      <c r="A280" s="65"/>
      <c r="B280" s="66"/>
      <c r="C280" s="67"/>
      <c r="D280" s="67"/>
    </row>
    <row r="281" spans="1:4" x14ac:dyDescent="0.25">
      <c r="A281" s="65"/>
      <c r="B281" s="66"/>
      <c r="C281" s="67"/>
      <c r="D281" s="67"/>
    </row>
    <row r="282" spans="1:4" x14ac:dyDescent="0.25">
      <c r="A282" s="65"/>
      <c r="B282" s="66"/>
      <c r="C282" s="67"/>
      <c r="D282" s="67"/>
    </row>
    <row r="283" spans="1:4" x14ac:dyDescent="0.25">
      <c r="A283" s="65"/>
      <c r="B283" s="66"/>
      <c r="C283" s="67"/>
      <c r="D283" s="67"/>
    </row>
    <row r="284" spans="1:4" x14ac:dyDescent="0.25">
      <c r="A284" s="65"/>
      <c r="B284" s="66"/>
      <c r="C284" s="67"/>
      <c r="D284" s="67"/>
    </row>
    <row r="285" spans="1:4" x14ac:dyDescent="0.25">
      <c r="A285" s="65"/>
      <c r="B285" s="66"/>
      <c r="C285" s="67"/>
      <c r="D285" s="67"/>
    </row>
    <row r="286" spans="1:4" x14ac:dyDescent="0.25">
      <c r="A286" s="65"/>
      <c r="B286" s="66"/>
      <c r="C286" s="67"/>
      <c r="D286" s="67"/>
    </row>
    <row r="287" spans="1:4" x14ac:dyDescent="0.25">
      <c r="A287" s="65"/>
      <c r="B287" s="66"/>
      <c r="C287" s="67"/>
      <c r="D287" s="67"/>
    </row>
    <row r="288" spans="1:4" x14ac:dyDescent="0.25">
      <c r="A288" s="65"/>
      <c r="B288" s="66"/>
      <c r="C288" s="67"/>
      <c r="D288" s="67"/>
    </row>
    <row r="289" spans="1:4" x14ac:dyDescent="0.25">
      <c r="A289" s="65"/>
      <c r="B289" s="66"/>
      <c r="C289" s="67"/>
      <c r="D289" s="67"/>
    </row>
    <row r="290" spans="1:4" x14ac:dyDescent="0.25">
      <c r="A290" s="65"/>
      <c r="B290" s="66"/>
      <c r="C290" s="67"/>
      <c r="D290" s="67"/>
    </row>
    <row r="291" spans="1:4" x14ac:dyDescent="0.25">
      <c r="A291" s="65"/>
      <c r="B291" s="66"/>
      <c r="C291" s="67"/>
      <c r="D291" s="67"/>
    </row>
    <row r="292" spans="1:4" x14ac:dyDescent="0.25">
      <c r="A292" s="65"/>
      <c r="B292" s="66"/>
      <c r="C292" s="67"/>
      <c r="D292" s="67"/>
    </row>
    <row r="293" spans="1:4" x14ac:dyDescent="0.25">
      <c r="A293" s="65"/>
      <c r="B293" s="66"/>
      <c r="C293" s="67"/>
      <c r="D293" s="67"/>
    </row>
    <row r="294" spans="1:4" x14ac:dyDescent="0.25">
      <c r="A294" s="65"/>
      <c r="B294" s="66"/>
      <c r="C294" s="67"/>
      <c r="D294" s="67"/>
    </row>
    <row r="295" spans="1:4" x14ac:dyDescent="0.25">
      <c r="A295" s="65"/>
      <c r="B295" s="66"/>
      <c r="C295" s="67"/>
      <c r="D295" s="67"/>
    </row>
    <row r="296" spans="1:4" x14ac:dyDescent="0.25">
      <c r="A296" s="65"/>
      <c r="B296" s="66"/>
      <c r="C296" s="67"/>
      <c r="D296" s="67"/>
    </row>
    <row r="297" spans="1:4" x14ac:dyDescent="0.25">
      <c r="A297" s="65"/>
      <c r="B297" s="66"/>
      <c r="C297" s="67"/>
      <c r="D297" s="67"/>
    </row>
    <row r="298" spans="1:4" x14ac:dyDescent="0.25">
      <c r="A298" s="65"/>
      <c r="B298" s="66"/>
      <c r="C298" s="67"/>
      <c r="D298" s="67"/>
    </row>
    <row r="299" spans="1:4" x14ac:dyDescent="0.25">
      <c r="A299" s="65"/>
      <c r="B299" s="66"/>
      <c r="C299" s="67"/>
      <c r="D299" s="67"/>
    </row>
    <row r="300" spans="1:4" x14ac:dyDescent="0.25">
      <c r="A300" s="65"/>
      <c r="B300" s="66"/>
      <c r="C300" s="67"/>
      <c r="D300" s="67"/>
    </row>
    <row r="301" spans="1:4" x14ac:dyDescent="0.25">
      <c r="A301" s="65"/>
      <c r="B301" s="66"/>
      <c r="C301" s="67"/>
      <c r="D301" s="67"/>
    </row>
    <row r="302" spans="1:4" x14ac:dyDescent="0.25">
      <c r="A302" s="65"/>
      <c r="B302" s="66"/>
      <c r="C302" s="67"/>
      <c r="D302" s="67"/>
    </row>
    <row r="303" spans="1:4" x14ac:dyDescent="0.25">
      <c r="A303" s="65"/>
      <c r="B303" s="66"/>
      <c r="C303" s="67"/>
      <c r="D303" s="67"/>
    </row>
    <row r="304" spans="1:4" x14ac:dyDescent="0.25">
      <c r="A304" s="65"/>
      <c r="B304" s="66"/>
      <c r="C304" s="67"/>
      <c r="D304" s="67"/>
    </row>
    <row r="305" spans="1:4" x14ac:dyDescent="0.25">
      <c r="A305" s="65"/>
      <c r="B305" s="66"/>
      <c r="C305" s="67"/>
      <c r="D305" s="67"/>
    </row>
    <row r="306" spans="1:4" x14ac:dyDescent="0.25">
      <c r="A306" s="65"/>
      <c r="B306" s="66"/>
      <c r="C306" s="67"/>
      <c r="D306" s="67"/>
    </row>
    <row r="307" spans="1:4" x14ac:dyDescent="0.25">
      <c r="A307" s="65"/>
      <c r="B307" s="66"/>
      <c r="C307" s="67"/>
      <c r="D307" s="67"/>
    </row>
    <row r="308" spans="1:4" x14ac:dyDescent="0.25">
      <c r="A308" s="65"/>
      <c r="B308" s="66"/>
      <c r="C308" s="67"/>
      <c r="D308" s="67"/>
    </row>
    <row r="309" spans="1:4" x14ac:dyDescent="0.25">
      <c r="A309" s="65"/>
      <c r="B309" s="66"/>
      <c r="C309" s="67"/>
      <c r="D309" s="67"/>
    </row>
    <row r="310" spans="1:4" x14ac:dyDescent="0.25">
      <c r="A310" s="65"/>
      <c r="B310" s="66"/>
      <c r="C310" s="67"/>
      <c r="D310" s="67"/>
    </row>
    <row r="311" spans="1:4" x14ac:dyDescent="0.25">
      <c r="A311" s="65"/>
      <c r="B311" s="66"/>
      <c r="C311" s="67"/>
      <c r="D311" s="67"/>
    </row>
    <row r="312" spans="1:4" x14ac:dyDescent="0.25">
      <c r="A312" s="65"/>
      <c r="B312" s="66"/>
      <c r="C312" s="67"/>
      <c r="D312" s="67"/>
    </row>
    <row r="313" spans="1:4" x14ac:dyDescent="0.25">
      <c r="A313" s="65"/>
      <c r="B313" s="66"/>
      <c r="C313" s="67"/>
      <c r="D313" s="67"/>
    </row>
    <row r="314" spans="1:4" x14ac:dyDescent="0.25">
      <c r="A314" s="65"/>
      <c r="B314" s="66"/>
      <c r="C314" s="67"/>
      <c r="D314" s="67"/>
    </row>
    <row r="315" spans="1:4" x14ac:dyDescent="0.25">
      <c r="A315" s="65"/>
      <c r="B315" s="66"/>
      <c r="C315" s="67"/>
      <c r="D315" s="67"/>
    </row>
    <row r="316" spans="1:4" x14ac:dyDescent="0.25">
      <c r="A316" s="65"/>
      <c r="B316" s="66"/>
      <c r="C316" s="67"/>
      <c r="D316" s="67"/>
    </row>
    <row r="317" spans="1:4" x14ac:dyDescent="0.25">
      <c r="A317" s="65"/>
      <c r="B317" s="66"/>
      <c r="C317" s="67"/>
      <c r="D317" s="67"/>
    </row>
    <row r="318" spans="1:4" x14ac:dyDescent="0.25">
      <c r="A318" s="65"/>
      <c r="B318" s="66"/>
      <c r="C318" s="67"/>
      <c r="D318" s="67"/>
    </row>
    <row r="319" spans="1:4" x14ac:dyDescent="0.25">
      <c r="A319" s="65"/>
      <c r="B319" s="66"/>
      <c r="C319" s="67"/>
      <c r="D319" s="67"/>
    </row>
    <row r="320" spans="1:4" x14ac:dyDescent="0.25">
      <c r="A320" s="65"/>
      <c r="B320" s="66"/>
      <c r="C320" s="67"/>
      <c r="D320" s="67"/>
    </row>
    <row r="321" spans="1:4" x14ac:dyDescent="0.25">
      <c r="A321" s="65"/>
      <c r="B321" s="66"/>
      <c r="C321" s="67"/>
      <c r="D321" s="67"/>
    </row>
    <row r="322" spans="1:4" x14ac:dyDescent="0.25">
      <c r="A322" s="65"/>
      <c r="B322" s="66"/>
      <c r="C322" s="67"/>
      <c r="D322" s="67"/>
    </row>
    <row r="323" spans="1:4" x14ac:dyDescent="0.25">
      <c r="A323" s="65"/>
      <c r="B323" s="66"/>
      <c r="C323" s="67"/>
      <c r="D323" s="67"/>
    </row>
    <row r="324" spans="1:4" x14ac:dyDescent="0.25">
      <c r="A324" s="65"/>
      <c r="B324" s="66"/>
      <c r="C324" s="67"/>
      <c r="D324" s="67"/>
    </row>
    <row r="325" spans="1:4" x14ac:dyDescent="0.25">
      <c r="A325" s="65"/>
      <c r="B325" s="66"/>
      <c r="C325" s="67"/>
      <c r="D325" s="67"/>
    </row>
    <row r="326" spans="1:4" x14ac:dyDescent="0.25">
      <c r="A326" s="65"/>
      <c r="B326" s="66"/>
      <c r="C326" s="67"/>
      <c r="D326" s="67"/>
    </row>
    <row r="327" spans="1:4" x14ac:dyDescent="0.25">
      <c r="A327" s="65"/>
      <c r="B327" s="66"/>
      <c r="C327" s="67"/>
      <c r="D327" s="67"/>
    </row>
    <row r="328" spans="1:4" x14ac:dyDescent="0.25">
      <c r="A328" s="65"/>
      <c r="B328" s="66"/>
      <c r="C328" s="67"/>
      <c r="D328" s="67"/>
    </row>
    <row r="329" spans="1:4" x14ac:dyDescent="0.25">
      <c r="A329" s="65"/>
      <c r="B329" s="66"/>
      <c r="C329" s="67"/>
      <c r="D329" s="67"/>
    </row>
    <row r="330" spans="1:4" x14ac:dyDescent="0.25">
      <c r="A330" s="65"/>
      <c r="B330" s="66"/>
      <c r="C330" s="67"/>
      <c r="D330" s="67"/>
    </row>
    <row r="331" spans="1:4" x14ac:dyDescent="0.25">
      <c r="A331" s="65"/>
      <c r="B331" s="66"/>
      <c r="C331" s="67"/>
      <c r="D331" s="67"/>
    </row>
    <row r="332" spans="1:4" x14ac:dyDescent="0.25">
      <c r="A332" s="65"/>
      <c r="B332" s="66"/>
      <c r="C332" s="67"/>
      <c r="D332" s="67"/>
    </row>
    <row r="333" spans="1:4" x14ac:dyDescent="0.25">
      <c r="A333" s="65"/>
      <c r="B333" s="66"/>
      <c r="C333" s="67"/>
      <c r="D333" s="67"/>
    </row>
    <row r="334" spans="1:4" x14ac:dyDescent="0.25">
      <c r="A334" s="65"/>
      <c r="B334" s="66"/>
      <c r="C334" s="67"/>
      <c r="D334" s="67"/>
    </row>
    <row r="335" spans="1:4" x14ac:dyDescent="0.25">
      <c r="A335" s="65"/>
      <c r="B335" s="66"/>
      <c r="C335" s="67"/>
      <c r="D335" s="67"/>
    </row>
    <row r="336" spans="1:4" x14ac:dyDescent="0.25">
      <c r="A336" s="65"/>
      <c r="B336" s="66"/>
      <c r="C336" s="67"/>
      <c r="D336" s="67"/>
    </row>
    <row r="337" spans="1:4" x14ac:dyDescent="0.25">
      <c r="A337" s="65"/>
      <c r="B337" s="66"/>
      <c r="C337" s="67"/>
      <c r="D337" s="67"/>
    </row>
    <row r="338" spans="1:4" x14ac:dyDescent="0.25">
      <c r="A338" s="65"/>
      <c r="B338" s="66"/>
      <c r="C338" s="67"/>
      <c r="D338" s="67"/>
    </row>
    <row r="339" spans="1:4" x14ac:dyDescent="0.25">
      <c r="A339" s="65"/>
      <c r="B339" s="66"/>
      <c r="C339" s="67"/>
      <c r="D339" s="67"/>
    </row>
    <row r="340" spans="1:4" x14ac:dyDescent="0.25">
      <c r="A340" s="65"/>
      <c r="B340" s="66"/>
      <c r="C340" s="67"/>
      <c r="D340" s="67"/>
    </row>
    <row r="341" spans="1:4" x14ac:dyDescent="0.25">
      <c r="A341" s="65"/>
      <c r="B341" s="66"/>
      <c r="C341" s="67"/>
      <c r="D341" s="67"/>
    </row>
    <row r="342" spans="1:4" x14ac:dyDescent="0.25">
      <c r="A342" s="65"/>
      <c r="B342" s="66"/>
      <c r="C342" s="67"/>
      <c r="D342" s="67"/>
    </row>
    <row r="343" spans="1:4" x14ac:dyDescent="0.25">
      <c r="A343" s="65"/>
      <c r="B343" s="66"/>
      <c r="C343" s="67"/>
      <c r="D343" s="67"/>
    </row>
    <row r="344" spans="1:4" x14ac:dyDescent="0.25">
      <c r="A344" s="65"/>
      <c r="B344" s="66"/>
      <c r="C344" s="67"/>
      <c r="D344" s="67"/>
    </row>
    <row r="345" spans="1:4" x14ac:dyDescent="0.25">
      <c r="A345" s="65"/>
      <c r="B345" s="66"/>
      <c r="C345" s="67"/>
      <c r="D345" s="67"/>
    </row>
    <row r="346" spans="1:4" x14ac:dyDescent="0.25">
      <c r="A346" s="65"/>
      <c r="B346" s="66"/>
      <c r="C346" s="67"/>
      <c r="D346" s="67"/>
    </row>
    <row r="347" spans="1:4" x14ac:dyDescent="0.25">
      <c r="A347" s="65"/>
      <c r="B347" s="66"/>
      <c r="C347" s="67"/>
      <c r="D347" s="67"/>
    </row>
    <row r="348" spans="1:4" x14ac:dyDescent="0.25">
      <c r="A348" s="65"/>
      <c r="B348" s="66"/>
      <c r="C348" s="67"/>
      <c r="D348" s="67"/>
    </row>
    <row r="349" spans="1:4" x14ac:dyDescent="0.25">
      <c r="A349" s="65"/>
      <c r="B349" s="66"/>
      <c r="C349" s="67"/>
      <c r="D349" s="67"/>
    </row>
    <row r="350" spans="1:4" x14ac:dyDescent="0.25">
      <c r="A350" s="65"/>
      <c r="B350" s="66"/>
      <c r="C350" s="67"/>
      <c r="D350" s="67"/>
    </row>
    <row r="351" spans="1:4" x14ac:dyDescent="0.25">
      <c r="A351" s="65"/>
      <c r="B351" s="66"/>
      <c r="C351" s="67"/>
      <c r="D351" s="67"/>
    </row>
    <row r="352" spans="1:4" x14ac:dyDescent="0.25">
      <c r="A352" s="65"/>
      <c r="B352" s="66"/>
      <c r="C352" s="67"/>
      <c r="D352" s="67"/>
    </row>
    <row r="353" spans="1:4" x14ac:dyDescent="0.25">
      <c r="A353" s="65"/>
      <c r="B353" s="66"/>
      <c r="C353" s="67"/>
      <c r="D353" s="67"/>
    </row>
    <row r="354" spans="1:4" x14ac:dyDescent="0.25">
      <c r="A354" s="65"/>
      <c r="B354" s="66"/>
      <c r="C354" s="67"/>
      <c r="D354" s="67"/>
    </row>
    <row r="355" spans="1:4" x14ac:dyDescent="0.25">
      <c r="A355" s="65"/>
      <c r="B355" s="66"/>
      <c r="C355" s="67"/>
      <c r="D355" s="67"/>
    </row>
    <row r="356" spans="1:4" x14ac:dyDescent="0.25">
      <c r="A356" s="65"/>
      <c r="B356" s="66"/>
      <c r="C356" s="67"/>
      <c r="D356" s="67"/>
    </row>
    <row r="357" spans="1:4" x14ac:dyDescent="0.25">
      <c r="A357" s="65"/>
      <c r="B357" s="66"/>
      <c r="C357" s="67"/>
      <c r="D357" s="67"/>
    </row>
    <row r="358" spans="1:4" x14ac:dyDescent="0.25">
      <c r="A358" s="65"/>
      <c r="B358" s="66"/>
      <c r="C358" s="67"/>
      <c r="D358" s="67"/>
    </row>
    <row r="359" spans="1:4" x14ac:dyDescent="0.25">
      <c r="A359" s="65"/>
      <c r="B359" s="66"/>
      <c r="C359" s="67"/>
      <c r="D359" s="67"/>
    </row>
    <row r="360" spans="1:4" x14ac:dyDescent="0.25">
      <c r="A360" s="65"/>
      <c r="B360" s="66"/>
      <c r="C360" s="67"/>
      <c r="D360" s="67"/>
    </row>
    <row r="361" spans="1:4" x14ac:dyDescent="0.25">
      <c r="A361" s="65"/>
      <c r="B361" s="66"/>
      <c r="C361" s="67"/>
      <c r="D361" s="67"/>
    </row>
    <row r="362" spans="1:4" x14ac:dyDescent="0.25">
      <c r="A362" s="65"/>
      <c r="B362" s="66"/>
      <c r="C362" s="67"/>
      <c r="D362" s="67"/>
    </row>
    <row r="363" spans="1:4" x14ac:dyDescent="0.25">
      <c r="A363" s="65"/>
      <c r="B363" s="66"/>
      <c r="C363" s="67"/>
      <c r="D363" s="67"/>
    </row>
    <row r="364" spans="1:4" x14ac:dyDescent="0.25">
      <c r="A364" s="65"/>
      <c r="B364" s="66"/>
      <c r="C364" s="67"/>
      <c r="D364" s="67"/>
    </row>
    <row r="365" spans="1:4" x14ac:dyDescent="0.25">
      <c r="A365" s="65"/>
      <c r="B365" s="66"/>
      <c r="C365" s="67"/>
      <c r="D365" s="67"/>
    </row>
    <row r="366" spans="1:4" x14ac:dyDescent="0.25">
      <c r="A366" s="65"/>
      <c r="B366" s="66"/>
      <c r="C366" s="67"/>
      <c r="D366" s="67"/>
    </row>
    <row r="367" spans="1:4" x14ac:dyDescent="0.25">
      <c r="A367" s="65"/>
      <c r="B367" s="66"/>
      <c r="C367" s="67"/>
      <c r="D367" s="67"/>
    </row>
    <row r="368" spans="1:4" x14ac:dyDescent="0.25">
      <c r="A368" s="65"/>
      <c r="B368" s="66"/>
      <c r="C368" s="67"/>
      <c r="D368" s="67"/>
    </row>
    <row r="369" spans="1:4" x14ac:dyDescent="0.25">
      <c r="A369" s="65"/>
      <c r="B369" s="66"/>
      <c r="C369" s="67"/>
      <c r="D369" s="67"/>
    </row>
    <row r="370" spans="1:4" x14ac:dyDescent="0.25">
      <c r="A370" s="65"/>
      <c r="B370" s="66"/>
      <c r="C370" s="67"/>
      <c r="D370" s="67"/>
    </row>
    <row r="371" spans="1:4" x14ac:dyDescent="0.25">
      <c r="A371" s="65"/>
      <c r="B371" s="66"/>
      <c r="C371" s="67"/>
      <c r="D371" s="67"/>
    </row>
    <row r="372" spans="1:4" x14ac:dyDescent="0.25">
      <c r="A372" s="65"/>
      <c r="B372" s="66"/>
      <c r="C372" s="67"/>
      <c r="D372" s="67"/>
    </row>
    <row r="373" spans="1:4" x14ac:dyDescent="0.25">
      <c r="A373" s="65"/>
      <c r="B373" s="66"/>
      <c r="C373" s="67"/>
      <c r="D373" s="67"/>
    </row>
    <row r="374" spans="1:4" x14ac:dyDescent="0.25">
      <c r="A374" s="65"/>
      <c r="B374" s="66"/>
      <c r="C374" s="67"/>
      <c r="D374" s="67"/>
    </row>
    <row r="375" spans="1:4" x14ac:dyDescent="0.25">
      <c r="A375" s="65"/>
      <c r="B375" s="66"/>
      <c r="C375" s="66"/>
      <c r="D375" s="66"/>
    </row>
    <row r="376" spans="1:4" x14ac:dyDescent="0.25">
      <c r="A376" s="65"/>
      <c r="B376" s="66"/>
      <c r="C376" s="66"/>
      <c r="D376" s="66"/>
    </row>
    <row r="377" spans="1:4" x14ac:dyDescent="0.25">
      <c r="A377" s="65"/>
      <c r="B377" s="66"/>
      <c r="C377" s="66"/>
      <c r="D377" s="66"/>
    </row>
    <row r="378" spans="1:4" x14ac:dyDescent="0.25">
      <c r="A378" s="65"/>
      <c r="B378" s="66"/>
      <c r="C378" s="66"/>
      <c r="D378" s="66"/>
    </row>
    <row r="379" spans="1:4" x14ac:dyDescent="0.25">
      <c r="A379" s="65"/>
      <c r="B379" s="66"/>
      <c r="C379" s="66"/>
      <c r="D379" s="66"/>
    </row>
    <row r="380" spans="1:4" x14ac:dyDescent="0.25">
      <c r="A380" s="65"/>
      <c r="B380" s="66"/>
      <c r="C380" s="66"/>
      <c r="D380" s="66"/>
    </row>
    <row r="381" spans="1:4" x14ac:dyDescent="0.25">
      <c r="A381" s="65"/>
      <c r="B381" s="66"/>
      <c r="C381" s="66"/>
      <c r="D381" s="66"/>
    </row>
    <row r="382" spans="1:4" x14ac:dyDescent="0.25">
      <c r="A382" s="65"/>
      <c r="B382" s="66"/>
      <c r="C382" s="66"/>
      <c r="D382" s="66"/>
    </row>
    <row r="383" spans="1:4" x14ac:dyDescent="0.25">
      <c r="A383" s="65"/>
      <c r="B383" s="66"/>
      <c r="C383" s="66"/>
      <c r="D383" s="66"/>
    </row>
    <row r="384" spans="1:4" x14ac:dyDescent="0.25">
      <c r="A384" s="65"/>
      <c r="B384" s="66"/>
      <c r="C384" s="66"/>
      <c r="D384" s="66"/>
    </row>
    <row r="385" spans="1:4" x14ac:dyDescent="0.25">
      <c r="A385" s="65"/>
      <c r="B385" s="66"/>
      <c r="C385" s="66"/>
      <c r="D385" s="66"/>
    </row>
    <row r="386" spans="1:4" x14ac:dyDescent="0.25">
      <c r="A386" s="65"/>
      <c r="B386" s="66"/>
      <c r="C386" s="66"/>
      <c r="D386" s="66"/>
    </row>
    <row r="387" spans="1:4" x14ac:dyDescent="0.25">
      <c r="A387" s="65"/>
      <c r="B387" s="66"/>
      <c r="C387" s="66"/>
      <c r="D387" s="66"/>
    </row>
    <row r="388" spans="1:4" x14ac:dyDescent="0.25">
      <c r="A388" s="65"/>
      <c r="B388" s="66"/>
      <c r="C388" s="66"/>
      <c r="D388" s="66"/>
    </row>
    <row r="389" spans="1:4" x14ac:dyDescent="0.25">
      <c r="A389" s="65"/>
      <c r="B389" s="66"/>
      <c r="C389" s="66"/>
      <c r="D389" s="66"/>
    </row>
    <row r="390" spans="1:4" x14ac:dyDescent="0.25">
      <c r="A390" s="65"/>
      <c r="B390" s="66"/>
      <c r="C390" s="66"/>
      <c r="D390" s="66"/>
    </row>
    <row r="391" spans="1:4" x14ac:dyDescent="0.25">
      <c r="A391" s="65"/>
      <c r="B391" s="66"/>
      <c r="C391" s="66"/>
      <c r="D391" s="66"/>
    </row>
    <row r="392" spans="1:4" x14ac:dyDescent="0.25">
      <c r="A392" s="65"/>
      <c r="B392" s="66"/>
      <c r="C392" s="66"/>
      <c r="D392" s="66"/>
    </row>
    <row r="393" spans="1:4" x14ac:dyDescent="0.25">
      <c r="A393" s="65"/>
      <c r="B393" s="66"/>
      <c r="C393" s="66"/>
      <c r="D393" s="66"/>
    </row>
    <row r="394" spans="1:4" x14ac:dyDescent="0.25">
      <c r="A394" s="65"/>
      <c r="B394" s="66"/>
      <c r="C394" s="66"/>
      <c r="D394" s="66"/>
    </row>
    <row r="395" spans="1:4" x14ac:dyDescent="0.25">
      <c r="A395" s="65"/>
      <c r="B395" s="66"/>
      <c r="C395" s="66"/>
      <c r="D395" s="66"/>
    </row>
    <row r="396" spans="1:4" x14ac:dyDescent="0.25">
      <c r="A396" s="65"/>
      <c r="B396" s="66"/>
      <c r="C396" s="66"/>
      <c r="D396" s="66"/>
    </row>
    <row r="397" spans="1:4" x14ac:dyDescent="0.25">
      <c r="A397" s="65"/>
      <c r="B397" s="66"/>
      <c r="C397" s="66"/>
      <c r="D397" s="66"/>
    </row>
    <row r="398" spans="1:4" x14ac:dyDescent="0.25">
      <c r="A398" s="65"/>
      <c r="B398" s="66"/>
      <c r="C398" s="66"/>
      <c r="D398" s="66"/>
    </row>
    <row r="399" spans="1:4" x14ac:dyDescent="0.25">
      <c r="A399" s="65"/>
      <c r="B399" s="66"/>
      <c r="C399" s="66"/>
      <c r="D399" s="66"/>
    </row>
    <row r="400" spans="1:4" x14ac:dyDescent="0.25">
      <c r="A400" s="65"/>
      <c r="B400" s="66"/>
      <c r="C400" s="66"/>
      <c r="D400" s="66"/>
    </row>
    <row r="401" spans="1:4" x14ac:dyDescent="0.25">
      <c r="A401" s="65"/>
      <c r="B401" s="66"/>
      <c r="C401" s="66"/>
      <c r="D401" s="66"/>
    </row>
    <row r="402" spans="1:4" x14ac:dyDescent="0.25">
      <c r="A402" s="65"/>
      <c r="B402" s="66"/>
      <c r="C402" s="66"/>
      <c r="D402" s="66"/>
    </row>
    <row r="403" spans="1:4" x14ac:dyDescent="0.25">
      <c r="A403" s="65"/>
      <c r="B403" s="66"/>
      <c r="C403" s="66"/>
      <c r="D403" s="66"/>
    </row>
    <row r="404" spans="1:4" x14ac:dyDescent="0.25">
      <c r="A404" s="65"/>
      <c r="B404" s="66"/>
      <c r="C404" s="66"/>
      <c r="D404" s="66"/>
    </row>
    <row r="405" spans="1:4" x14ac:dyDescent="0.25">
      <c r="A405" s="65"/>
      <c r="B405" s="66"/>
      <c r="C405" s="66"/>
      <c r="D405" s="66"/>
    </row>
    <row r="406" spans="1:4" x14ac:dyDescent="0.25">
      <c r="A406" s="65"/>
      <c r="B406" s="66"/>
      <c r="C406" s="66"/>
      <c r="D406" s="66"/>
    </row>
    <row r="407" spans="1:4" x14ac:dyDescent="0.25">
      <c r="A407" s="65"/>
      <c r="B407" s="66"/>
      <c r="C407" s="66"/>
      <c r="D407" s="66"/>
    </row>
    <row r="408" spans="1:4" x14ac:dyDescent="0.25">
      <c r="A408" s="65"/>
      <c r="B408" s="66"/>
      <c r="C408" s="66"/>
      <c r="D408" s="66"/>
    </row>
    <row r="409" spans="1:4" x14ac:dyDescent="0.25">
      <c r="A409" s="65"/>
      <c r="B409" s="66"/>
      <c r="C409" s="66"/>
      <c r="D409" s="66"/>
    </row>
    <row r="410" spans="1:4" x14ac:dyDescent="0.25">
      <c r="A410" s="65"/>
      <c r="B410" s="66"/>
      <c r="C410" s="66"/>
      <c r="D410" s="66"/>
    </row>
    <row r="411" spans="1:4" x14ac:dyDescent="0.25">
      <c r="A411" s="65"/>
      <c r="B411" s="66"/>
      <c r="C411" s="66"/>
      <c r="D411" s="66"/>
    </row>
    <row r="412" spans="1:4" x14ac:dyDescent="0.25">
      <c r="A412" s="65"/>
      <c r="B412" s="66"/>
      <c r="C412" s="66"/>
      <c r="D412" s="66"/>
    </row>
    <row r="413" spans="1:4" x14ac:dyDescent="0.25">
      <c r="A413" s="65"/>
      <c r="B413" s="66"/>
      <c r="C413" s="66"/>
      <c r="D413" s="66"/>
    </row>
    <row r="414" spans="1:4" x14ac:dyDescent="0.25">
      <c r="A414" s="65"/>
      <c r="B414" s="66"/>
      <c r="C414" s="66"/>
      <c r="D414" s="66"/>
    </row>
    <row r="415" spans="1:4" x14ac:dyDescent="0.25">
      <c r="A415" s="65"/>
      <c r="B415" s="66"/>
      <c r="C415" s="66"/>
      <c r="D415" s="66"/>
    </row>
    <row r="416" spans="1:4" x14ac:dyDescent="0.25">
      <c r="A416" s="65"/>
      <c r="B416" s="66"/>
      <c r="C416" s="66"/>
      <c r="D416" s="66"/>
    </row>
    <row r="417" spans="1:4" x14ac:dyDescent="0.25">
      <c r="A417" s="65"/>
      <c r="B417" s="66"/>
      <c r="C417" s="66"/>
      <c r="D417" s="66"/>
    </row>
    <row r="418" spans="1:4" x14ac:dyDescent="0.25">
      <c r="A418" s="65"/>
      <c r="B418" s="66"/>
      <c r="C418" s="66"/>
      <c r="D418" s="66"/>
    </row>
    <row r="419" spans="1:4" x14ac:dyDescent="0.25">
      <c r="A419" s="65"/>
      <c r="B419" s="66"/>
      <c r="C419" s="66"/>
      <c r="D419" s="66"/>
    </row>
    <row r="420" spans="1:4" x14ac:dyDescent="0.25">
      <c r="A420" s="65"/>
      <c r="B420" s="66"/>
      <c r="C420" s="66"/>
      <c r="D420" s="66"/>
    </row>
    <row r="421" spans="1:4" x14ac:dyDescent="0.25">
      <c r="A421" s="65"/>
      <c r="B421" s="66"/>
      <c r="C421" s="66"/>
      <c r="D421" s="66"/>
    </row>
    <row r="422" spans="1:4" x14ac:dyDescent="0.25">
      <c r="A422" s="65"/>
      <c r="B422" s="66"/>
      <c r="C422" s="66"/>
      <c r="D422" s="66"/>
    </row>
    <row r="423" spans="1:4" x14ac:dyDescent="0.25">
      <c r="A423" s="65"/>
      <c r="B423" s="66"/>
      <c r="C423" s="66"/>
      <c r="D423" s="66"/>
    </row>
    <row r="424" spans="1:4" x14ac:dyDescent="0.25">
      <c r="A424" s="65"/>
      <c r="B424" s="66"/>
      <c r="C424" s="66"/>
      <c r="D424" s="66"/>
    </row>
    <row r="425" spans="1:4" x14ac:dyDescent="0.25">
      <c r="A425" s="69"/>
      <c r="B425" s="33"/>
      <c r="C425" s="33"/>
      <c r="D425" s="33"/>
    </row>
    <row r="426" spans="1:4" x14ac:dyDescent="0.25">
      <c r="A426" s="69"/>
      <c r="B426" s="33"/>
      <c r="C426" s="33"/>
      <c r="D426" s="33"/>
    </row>
    <row r="427" spans="1:4" x14ac:dyDescent="0.25">
      <c r="A427" s="69"/>
      <c r="B427" s="33"/>
      <c r="C427" s="33"/>
      <c r="D427" s="33"/>
    </row>
    <row r="428" spans="1:4" x14ac:dyDescent="0.25">
      <c r="A428" s="69"/>
      <c r="B428" s="33"/>
      <c r="C428" s="33"/>
      <c r="D428" s="33"/>
    </row>
    <row r="429" spans="1:4" x14ac:dyDescent="0.25">
      <c r="A429" s="69"/>
      <c r="B429" s="33"/>
      <c r="C429" s="33"/>
      <c r="D429" s="33"/>
    </row>
    <row r="430" spans="1:4" x14ac:dyDescent="0.25">
      <c r="A430" s="69"/>
      <c r="B430" s="33"/>
      <c r="C430" s="33"/>
      <c r="D430" s="33"/>
    </row>
    <row r="431" spans="1:4" x14ac:dyDescent="0.25">
      <c r="A431" s="69"/>
      <c r="B431" s="33"/>
      <c r="C431" s="33"/>
      <c r="D431" s="33"/>
    </row>
    <row r="432" spans="1:4" x14ac:dyDescent="0.25">
      <c r="A432" s="69"/>
      <c r="B432" s="33"/>
      <c r="C432" s="33"/>
      <c r="D432" s="33"/>
    </row>
    <row r="433" spans="1:4" x14ac:dyDescent="0.25">
      <c r="A433" s="69"/>
      <c r="B433" s="33"/>
      <c r="C433" s="33"/>
      <c r="D433" s="33"/>
    </row>
    <row r="434" spans="1:4" x14ac:dyDescent="0.25">
      <c r="A434" s="69"/>
      <c r="B434" s="33"/>
      <c r="C434" s="33"/>
      <c r="D434" s="33"/>
    </row>
    <row r="435" spans="1:4" x14ac:dyDescent="0.25">
      <c r="A435" s="69"/>
      <c r="B435" s="33"/>
      <c r="C435" s="33"/>
      <c r="D435" s="33"/>
    </row>
    <row r="436" spans="1:4" x14ac:dyDescent="0.25">
      <c r="A436" s="69"/>
      <c r="B436" s="33"/>
      <c r="C436" s="33"/>
      <c r="D436" s="33"/>
    </row>
    <row r="437" spans="1:4" x14ac:dyDescent="0.25">
      <c r="A437" s="69"/>
      <c r="B437" s="33"/>
      <c r="C437" s="33"/>
      <c r="D437" s="33"/>
    </row>
    <row r="438" spans="1:4" x14ac:dyDescent="0.25">
      <c r="A438" s="69"/>
      <c r="B438" s="33"/>
      <c r="C438" s="33"/>
      <c r="D438" s="33"/>
    </row>
    <row r="439" spans="1:4" x14ac:dyDescent="0.25">
      <c r="A439" s="69"/>
      <c r="B439" s="33"/>
      <c r="C439" s="33"/>
      <c r="D439" s="33"/>
    </row>
    <row r="440" spans="1:4" x14ac:dyDescent="0.25">
      <c r="A440" s="69"/>
      <c r="B440" s="33"/>
      <c r="C440" s="33"/>
      <c r="D440" s="33"/>
    </row>
    <row r="441" spans="1:4" x14ac:dyDescent="0.25">
      <c r="A441" s="69"/>
      <c r="B441" s="33"/>
      <c r="C441" s="33"/>
      <c r="D441" s="33"/>
    </row>
    <row r="442" spans="1:4" x14ac:dyDescent="0.25">
      <c r="A442" s="69"/>
      <c r="B442" s="33"/>
      <c r="C442" s="33"/>
      <c r="D442" s="33"/>
    </row>
    <row r="443" spans="1:4" x14ac:dyDescent="0.25">
      <c r="A443" s="69"/>
      <c r="B443" s="33"/>
      <c r="C443" s="33"/>
      <c r="D443" s="33"/>
    </row>
    <row r="444" spans="1:4" x14ac:dyDescent="0.25">
      <c r="A444" s="69"/>
      <c r="B444" s="33"/>
      <c r="C444" s="33"/>
      <c r="D444" s="33"/>
    </row>
    <row r="445" spans="1:4" x14ac:dyDescent="0.25">
      <c r="A445" s="69"/>
      <c r="B445" s="33"/>
      <c r="C445" s="33"/>
      <c r="D445" s="33"/>
    </row>
    <row r="446" spans="1:4" x14ac:dyDescent="0.25">
      <c r="A446" s="69"/>
      <c r="B446" s="33"/>
      <c r="C446" s="33"/>
      <c r="D446" s="33"/>
    </row>
    <row r="447" spans="1:4" x14ac:dyDescent="0.25">
      <c r="A447" s="69"/>
      <c r="B447" s="33"/>
      <c r="C447" s="33"/>
      <c r="D447" s="33"/>
    </row>
    <row r="448" spans="1:4" x14ac:dyDescent="0.25">
      <c r="A448" s="69"/>
      <c r="B448" s="33"/>
      <c r="C448" s="33"/>
      <c r="D448" s="33"/>
    </row>
    <row r="449" spans="1:4" x14ac:dyDescent="0.25">
      <c r="A449" s="69"/>
      <c r="B449" s="33"/>
      <c r="C449" s="33"/>
      <c r="D449" s="33"/>
    </row>
    <row r="450" spans="1:4" x14ac:dyDescent="0.25">
      <c r="A450" s="69"/>
      <c r="B450" s="33"/>
      <c r="C450" s="33"/>
      <c r="D450" s="33"/>
    </row>
    <row r="451" spans="1:4" x14ac:dyDescent="0.25">
      <c r="A451" s="69"/>
      <c r="B451" s="33"/>
      <c r="C451" s="33"/>
      <c r="D451" s="33"/>
    </row>
    <row r="452" spans="1:4" x14ac:dyDescent="0.25">
      <c r="A452" s="69"/>
      <c r="B452" s="33"/>
      <c r="C452" s="33"/>
      <c r="D452" s="33"/>
    </row>
    <row r="453" spans="1:4" x14ac:dyDescent="0.25">
      <c r="A453" s="69"/>
      <c r="B453" s="33"/>
      <c r="C453" s="33"/>
      <c r="D453" s="33"/>
    </row>
    <row r="454" spans="1:4" x14ac:dyDescent="0.25">
      <c r="A454" s="69"/>
      <c r="B454" s="33"/>
      <c r="C454" s="33"/>
      <c r="D454" s="33"/>
    </row>
    <row r="455" spans="1:4" x14ac:dyDescent="0.25">
      <c r="A455" s="69"/>
      <c r="B455" s="33"/>
      <c r="C455" s="33"/>
      <c r="D455" s="33"/>
    </row>
    <row r="456" spans="1:4" x14ac:dyDescent="0.25">
      <c r="A456" s="69"/>
      <c r="B456" s="33"/>
      <c r="C456" s="33"/>
      <c r="D456" s="33"/>
    </row>
    <row r="457" spans="1:4" x14ac:dyDescent="0.25">
      <c r="A457" s="69"/>
      <c r="B457" s="33"/>
      <c r="C457" s="33"/>
      <c r="D457" s="33"/>
    </row>
    <row r="458" spans="1:4" x14ac:dyDescent="0.25">
      <c r="A458" s="69"/>
      <c r="B458" s="33"/>
      <c r="C458" s="33"/>
      <c r="D458" s="33"/>
    </row>
    <row r="459" spans="1:4" x14ac:dyDescent="0.25">
      <c r="A459" s="69"/>
      <c r="B459" s="33"/>
      <c r="C459" s="33"/>
      <c r="D459" s="33"/>
    </row>
    <row r="460" spans="1:4" x14ac:dyDescent="0.25">
      <c r="A460" s="69"/>
      <c r="B460" s="33"/>
      <c r="C460" s="33"/>
      <c r="D460" s="33"/>
    </row>
    <row r="461" spans="1:4" x14ac:dyDescent="0.25">
      <c r="A461" s="69"/>
      <c r="B461" s="33"/>
      <c r="C461" s="33"/>
      <c r="D461" s="33"/>
    </row>
    <row r="462" spans="1:4" x14ac:dyDescent="0.25">
      <c r="A462" s="69"/>
      <c r="B462" s="33"/>
      <c r="C462" s="33"/>
      <c r="D462" s="33"/>
    </row>
    <row r="463" spans="1:4" x14ac:dyDescent="0.25">
      <c r="A463" s="69"/>
      <c r="B463" s="33"/>
      <c r="C463" s="33"/>
      <c r="D463" s="33"/>
    </row>
    <row r="464" spans="1:4" x14ac:dyDescent="0.25">
      <c r="A464" s="69"/>
      <c r="B464" s="33"/>
      <c r="C464" s="33"/>
      <c r="D464" s="33"/>
    </row>
    <row r="465" spans="1:4" x14ac:dyDescent="0.25">
      <c r="A465" s="69"/>
      <c r="B465" s="33"/>
      <c r="C465" s="33"/>
      <c r="D465" s="33"/>
    </row>
    <row r="466" spans="1:4" x14ac:dyDescent="0.25">
      <c r="A466" s="69"/>
      <c r="B466" s="33"/>
      <c r="C466" s="33"/>
      <c r="D466" s="33"/>
    </row>
    <row r="467" spans="1:4" x14ac:dyDescent="0.25">
      <c r="A467" s="69"/>
      <c r="B467" s="33"/>
      <c r="C467" s="33"/>
      <c r="D467" s="33"/>
    </row>
    <row r="468" spans="1:4" x14ac:dyDescent="0.25">
      <c r="A468" s="69"/>
      <c r="B468" s="33"/>
      <c r="C468" s="33"/>
      <c r="D468" s="33"/>
    </row>
    <row r="469" spans="1:4" x14ac:dyDescent="0.25">
      <c r="A469" s="69"/>
      <c r="B469" s="33"/>
      <c r="C469" s="33"/>
      <c r="D469" s="33"/>
    </row>
    <row r="470" spans="1:4" x14ac:dyDescent="0.25">
      <c r="A470" s="69"/>
      <c r="B470" s="33"/>
      <c r="C470" s="33"/>
      <c r="D470" s="33"/>
    </row>
    <row r="471" spans="1:4" x14ac:dyDescent="0.25">
      <c r="A471" s="69"/>
      <c r="B471" s="33"/>
      <c r="C471" s="33"/>
      <c r="D471" s="33"/>
    </row>
    <row r="472" spans="1:4" x14ac:dyDescent="0.25">
      <c r="A472" s="69"/>
      <c r="B472" s="33"/>
      <c r="C472" s="33"/>
      <c r="D472" s="33"/>
    </row>
    <row r="473" spans="1:4" x14ac:dyDescent="0.25">
      <c r="A473" s="69"/>
      <c r="B473" s="33"/>
      <c r="C473" s="33"/>
      <c r="D473" s="33"/>
    </row>
    <row r="474" spans="1:4" x14ac:dyDescent="0.25">
      <c r="A474" s="69"/>
      <c r="B474" s="33"/>
      <c r="C474" s="33"/>
      <c r="D474" s="33"/>
    </row>
    <row r="475" spans="1:4" x14ac:dyDescent="0.25">
      <c r="A475" s="69"/>
      <c r="B475" s="33"/>
      <c r="C475" s="33"/>
      <c r="D475" s="33"/>
    </row>
    <row r="476" spans="1:4" x14ac:dyDescent="0.25">
      <c r="A476" s="69"/>
      <c r="B476" s="33"/>
      <c r="C476" s="33"/>
      <c r="D476" s="33"/>
    </row>
    <row r="477" spans="1:4" x14ac:dyDescent="0.25">
      <c r="A477" s="69"/>
      <c r="B477" s="33"/>
      <c r="C477" s="33"/>
      <c r="D477" s="33"/>
    </row>
    <row r="478" spans="1:4" x14ac:dyDescent="0.25">
      <c r="A478" s="69"/>
      <c r="B478" s="33"/>
      <c r="C478" s="33"/>
      <c r="D478" s="33"/>
    </row>
    <row r="479" spans="1:4" x14ac:dyDescent="0.25">
      <c r="A479" s="69"/>
      <c r="B479" s="33"/>
      <c r="C479" s="33"/>
      <c r="D479" s="33"/>
    </row>
    <row r="480" spans="1:4" x14ac:dyDescent="0.25">
      <c r="A480" s="69"/>
      <c r="B480" s="33"/>
      <c r="C480" s="33"/>
      <c r="D480" s="33"/>
    </row>
    <row r="481" spans="1:4" x14ac:dyDescent="0.25">
      <c r="A481" s="69"/>
      <c r="B481" s="33"/>
      <c r="C481" s="33"/>
      <c r="D481" s="33"/>
    </row>
    <row r="482" spans="1:4" x14ac:dyDescent="0.25">
      <c r="A482" s="69"/>
      <c r="B482" s="33"/>
      <c r="C482" s="33"/>
      <c r="D482" s="33"/>
    </row>
    <row r="483" spans="1:4" x14ac:dyDescent="0.25">
      <c r="A483" s="69"/>
      <c r="B483" s="33"/>
      <c r="C483" s="33"/>
      <c r="D483" s="33"/>
    </row>
    <row r="484" spans="1:4" x14ac:dyDescent="0.25">
      <c r="A484" s="69"/>
      <c r="B484" s="33"/>
      <c r="C484" s="33"/>
      <c r="D484" s="33"/>
    </row>
    <row r="485" spans="1:4" x14ac:dyDescent="0.25">
      <c r="A485" s="69"/>
      <c r="B485" s="33"/>
      <c r="C485" s="33"/>
      <c r="D485" s="33"/>
    </row>
    <row r="486" spans="1:4" x14ac:dyDescent="0.25">
      <c r="A486" s="69"/>
      <c r="B486" s="33"/>
      <c r="C486" s="33"/>
      <c r="D486" s="33"/>
    </row>
    <row r="487" spans="1:4" x14ac:dyDescent="0.25">
      <c r="A487" s="69"/>
      <c r="B487" s="33"/>
      <c r="C487" s="33"/>
      <c r="D487" s="33"/>
    </row>
    <row r="488" spans="1:4" x14ac:dyDescent="0.25">
      <c r="A488" s="69"/>
      <c r="B488" s="33"/>
      <c r="C488" s="33"/>
      <c r="D488" s="33"/>
    </row>
    <row r="489" spans="1:4" x14ac:dyDescent="0.25">
      <c r="A489" s="69"/>
      <c r="B489" s="33"/>
      <c r="C489" s="33"/>
      <c r="D489" s="33"/>
    </row>
    <row r="490" spans="1:4" x14ac:dyDescent="0.25">
      <c r="A490" s="69"/>
      <c r="B490" s="33"/>
      <c r="C490" s="33"/>
      <c r="D490" s="33"/>
    </row>
    <row r="491" spans="1:4" x14ac:dyDescent="0.25">
      <c r="A491" s="69"/>
      <c r="B491" s="33"/>
      <c r="C491" s="33"/>
      <c r="D491" s="33"/>
    </row>
    <row r="492" spans="1:4" x14ac:dyDescent="0.25">
      <c r="A492" s="69"/>
      <c r="B492" s="33"/>
      <c r="C492" s="33"/>
      <c r="D492" s="33"/>
    </row>
    <row r="493" spans="1:4" x14ac:dyDescent="0.25">
      <c r="A493" s="69"/>
      <c r="B493" s="33"/>
      <c r="C493" s="33"/>
      <c r="D493" s="33"/>
    </row>
    <row r="494" spans="1:4" x14ac:dyDescent="0.25">
      <c r="A494" s="69"/>
      <c r="B494" s="33"/>
      <c r="C494" s="33"/>
      <c r="D494" s="33"/>
    </row>
    <row r="495" spans="1:4" x14ac:dyDescent="0.25">
      <c r="A495" s="69"/>
      <c r="B495" s="33"/>
      <c r="C495" s="33"/>
      <c r="D495" s="33"/>
    </row>
    <row r="496" spans="1:4" x14ac:dyDescent="0.25">
      <c r="A496" s="69"/>
      <c r="B496" s="33"/>
      <c r="C496" s="33"/>
      <c r="D496" s="33"/>
    </row>
    <row r="497" spans="1:4" x14ac:dyDescent="0.25">
      <c r="A497" s="69"/>
      <c r="B497" s="33"/>
      <c r="C497" s="33"/>
      <c r="D497" s="33"/>
    </row>
    <row r="498" spans="1:4" x14ac:dyDescent="0.25">
      <c r="A498" s="69"/>
      <c r="B498" s="33"/>
      <c r="C498" s="33"/>
      <c r="D498" s="33"/>
    </row>
    <row r="499" spans="1:4" x14ac:dyDescent="0.25">
      <c r="A499" s="69"/>
      <c r="B499" s="33"/>
      <c r="C499" s="33"/>
      <c r="D499" s="33"/>
    </row>
    <row r="500" spans="1:4" x14ac:dyDescent="0.25">
      <c r="A500" s="69"/>
      <c r="B500" s="33"/>
      <c r="C500" s="33"/>
      <c r="D500" s="33"/>
    </row>
    <row r="501" spans="1:4" x14ac:dyDescent="0.25">
      <c r="A501" s="69"/>
      <c r="B501" s="33"/>
      <c r="C501" s="33"/>
      <c r="D501" s="33"/>
    </row>
    <row r="502" spans="1:4" x14ac:dyDescent="0.25">
      <c r="A502" s="69"/>
      <c r="B502" s="33"/>
      <c r="C502" s="33"/>
      <c r="D502" s="33"/>
    </row>
    <row r="503" spans="1:4" x14ac:dyDescent="0.25">
      <c r="A503" s="69"/>
      <c r="B503" s="33"/>
      <c r="C503" s="33"/>
      <c r="D503" s="33"/>
    </row>
    <row r="504" spans="1:4" x14ac:dyDescent="0.25">
      <c r="A504" s="69"/>
      <c r="B504" s="33"/>
      <c r="C504" s="33"/>
      <c r="D504" s="33"/>
    </row>
    <row r="505" spans="1:4" x14ac:dyDescent="0.25">
      <c r="A505" s="69"/>
      <c r="B505" s="33"/>
      <c r="C505" s="33"/>
      <c r="D505" s="33"/>
    </row>
    <row r="506" spans="1:4" x14ac:dyDescent="0.25">
      <c r="A506" s="69"/>
      <c r="B506" s="33"/>
      <c r="C506" s="33"/>
      <c r="D506" s="33"/>
    </row>
    <row r="507" spans="1:4" x14ac:dyDescent="0.25">
      <c r="A507" s="69"/>
      <c r="B507" s="33"/>
      <c r="C507" s="33"/>
      <c r="D507" s="33"/>
    </row>
    <row r="508" spans="1:4" x14ac:dyDescent="0.25">
      <c r="A508" s="69"/>
      <c r="B508" s="33"/>
      <c r="C508" s="33"/>
      <c r="D508" s="33"/>
    </row>
    <row r="509" spans="1:4" x14ac:dyDescent="0.25">
      <c r="A509" s="69"/>
      <c r="B509" s="33"/>
      <c r="C509" s="33"/>
      <c r="D509" s="33"/>
    </row>
    <row r="510" spans="1:4" x14ac:dyDescent="0.25">
      <c r="A510" s="69"/>
      <c r="B510" s="33"/>
      <c r="C510" s="33"/>
      <c r="D510" s="33"/>
    </row>
    <row r="511" spans="1:4" x14ac:dyDescent="0.25">
      <c r="A511" s="69"/>
      <c r="B511" s="33"/>
      <c r="C511" s="33"/>
      <c r="D511" s="33"/>
    </row>
    <row r="512" spans="1:4" x14ac:dyDescent="0.25">
      <c r="A512" s="69"/>
      <c r="B512" s="33"/>
      <c r="C512" s="33"/>
      <c r="D512" s="33"/>
    </row>
    <row r="513" spans="1:4" x14ac:dyDescent="0.25">
      <c r="A513" s="69"/>
      <c r="B513" s="33"/>
      <c r="C513" s="33"/>
      <c r="D513" s="33"/>
    </row>
    <row r="514" spans="1:4" x14ac:dyDescent="0.25">
      <c r="A514" s="69"/>
      <c r="B514" s="33"/>
      <c r="C514" s="33"/>
      <c r="D514" s="33"/>
    </row>
    <row r="515" spans="1:4" x14ac:dyDescent="0.25">
      <c r="A515" s="69"/>
      <c r="B515" s="33"/>
      <c r="C515" s="33"/>
      <c r="D515" s="33"/>
    </row>
    <row r="516" spans="1:4" x14ac:dyDescent="0.25">
      <c r="A516" s="69"/>
      <c r="B516" s="33"/>
      <c r="C516" s="33"/>
      <c r="D516" s="33"/>
    </row>
    <row r="517" spans="1:4" x14ac:dyDescent="0.25">
      <c r="A517" s="69"/>
      <c r="B517" s="33"/>
      <c r="C517" s="33"/>
      <c r="D517" s="33"/>
    </row>
    <row r="518" spans="1:4" x14ac:dyDescent="0.25">
      <c r="A518" s="69"/>
      <c r="B518" s="33"/>
      <c r="C518" s="33"/>
      <c r="D518" s="33"/>
    </row>
    <row r="519" spans="1:4" x14ac:dyDescent="0.25">
      <c r="A519" s="69"/>
      <c r="B519" s="33"/>
      <c r="C519" s="33"/>
      <c r="D519" s="33"/>
    </row>
    <row r="520" spans="1:4" x14ac:dyDescent="0.25">
      <c r="A520" s="69"/>
      <c r="B520" s="33"/>
      <c r="C520" s="33"/>
      <c r="D520" s="33"/>
    </row>
    <row r="521" spans="1:4" x14ac:dyDescent="0.25">
      <c r="A521" s="69"/>
      <c r="B521" s="33"/>
      <c r="C521" s="33"/>
      <c r="D521" s="33"/>
    </row>
    <row r="522" spans="1:4" x14ac:dyDescent="0.25">
      <c r="A522" s="69"/>
      <c r="B522" s="33"/>
      <c r="C522" s="33"/>
      <c r="D522" s="33"/>
    </row>
    <row r="523" spans="1:4" x14ac:dyDescent="0.25">
      <c r="A523" s="69"/>
      <c r="B523" s="33"/>
      <c r="C523" s="33"/>
      <c r="D523" s="33"/>
    </row>
    <row r="524" spans="1:4" x14ac:dyDescent="0.25">
      <c r="A524" s="69"/>
      <c r="B524" s="33"/>
      <c r="C524" s="33"/>
      <c r="D524" s="33"/>
    </row>
    <row r="525" spans="1:4" x14ac:dyDescent="0.25">
      <c r="A525" s="69"/>
      <c r="B525" s="33"/>
      <c r="C525" s="33"/>
      <c r="D525" s="33"/>
    </row>
    <row r="526" spans="1:4" x14ac:dyDescent="0.25">
      <c r="A526" s="69"/>
      <c r="B526" s="33"/>
      <c r="C526" s="33"/>
      <c r="D526" s="33"/>
    </row>
    <row r="527" spans="1:4" x14ac:dyDescent="0.25">
      <c r="A527" s="69"/>
      <c r="B527" s="33"/>
      <c r="C527" s="33"/>
      <c r="D527" s="33"/>
    </row>
    <row r="528" spans="1:4" x14ac:dyDescent="0.25">
      <c r="A528" s="69"/>
      <c r="B528" s="33"/>
      <c r="C528" s="33"/>
      <c r="D528" s="33"/>
    </row>
    <row r="529" spans="1:4" x14ac:dyDescent="0.25">
      <c r="A529" s="69"/>
      <c r="B529" s="33"/>
      <c r="C529" s="33"/>
      <c r="D529" s="33"/>
    </row>
    <row r="530" spans="1:4" x14ac:dyDescent="0.25">
      <c r="A530" s="69"/>
      <c r="B530" s="33"/>
      <c r="C530" s="33"/>
      <c r="D530" s="33"/>
    </row>
    <row r="531" spans="1:4" x14ac:dyDescent="0.25">
      <c r="A531" s="69"/>
      <c r="B531" s="33"/>
      <c r="C531" s="33"/>
      <c r="D531" s="33"/>
    </row>
    <row r="532" spans="1:4" x14ac:dyDescent="0.25">
      <c r="A532" s="69"/>
      <c r="B532" s="33"/>
      <c r="C532" s="33"/>
      <c r="D532" s="33"/>
    </row>
    <row r="533" spans="1:4" x14ac:dyDescent="0.25">
      <c r="A533" s="69"/>
      <c r="B533" s="33"/>
      <c r="C533" s="33"/>
      <c r="D533" s="33"/>
    </row>
    <row r="534" spans="1:4" x14ac:dyDescent="0.25">
      <c r="A534" s="69"/>
      <c r="B534" s="33"/>
      <c r="C534" s="33"/>
      <c r="D534" s="33"/>
    </row>
    <row r="535" spans="1:4" x14ac:dyDescent="0.25">
      <c r="A535" s="69"/>
      <c r="B535" s="33"/>
      <c r="C535" s="33"/>
      <c r="D535" s="33"/>
    </row>
    <row r="536" spans="1:4" x14ac:dyDescent="0.25">
      <c r="A536" s="69"/>
      <c r="B536" s="33"/>
      <c r="C536" s="33"/>
      <c r="D536" s="33"/>
    </row>
    <row r="537" spans="1:4" x14ac:dyDescent="0.25">
      <c r="A537" s="69"/>
      <c r="B537" s="33"/>
      <c r="C537" s="33"/>
      <c r="D537" s="33"/>
    </row>
    <row r="538" spans="1:4" x14ac:dyDescent="0.25">
      <c r="A538" s="69"/>
      <c r="B538" s="33"/>
      <c r="C538" s="33"/>
      <c r="D538" s="33"/>
    </row>
    <row r="539" spans="1:4" x14ac:dyDescent="0.25">
      <c r="A539" s="69"/>
      <c r="B539" s="33"/>
      <c r="C539" s="33"/>
      <c r="D539" s="33"/>
    </row>
    <row r="540" spans="1:4" x14ac:dyDescent="0.25">
      <c r="A540" s="69"/>
      <c r="B540" s="33"/>
      <c r="C540" s="33"/>
      <c r="D540" s="33"/>
    </row>
    <row r="541" spans="1:4" x14ac:dyDescent="0.25">
      <c r="A541" s="69"/>
      <c r="B541" s="33"/>
      <c r="C541" s="33"/>
      <c r="D541" s="33"/>
    </row>
    <row r="542" spans="1:4" x14ac:dyDescent="0.25">
      <c r="A542" s="69"/>
      <c r="B542" s="33"/>
      <c r="C542" s="33"/>
      <c r="D542" s="33"/>
    </row>
    <row r="543" spans="1:4" x14ac:dyDescent="0.25">
      <c r="A543" s="69"/>
      <c r="B543" s="33"/>
      <c r="C543" s="33"/>
      <c r="D543" s="33"/>
    </row>
    <row r="544" spans="1:4" x14ac:dyDescent="0.25">
      <c r="A544" s="69"/>
      <c r="B544" s="33"/>
      <c r="C544" s="33"/>
      <c r="D544" s="33"/>
    </row>
    <row r="545" spans="1:4" x14ac:dyDescent="0.25">
      <c r="A545" s="69"/>
      <c r="B545" s="33"/>
      <c r="C545" s="33"/>
      <c r="D545" s="33"/>
    </row>
    <row r="546" spans="1:4" x14ac:dyDescent="0.25">
      <c r="A546" s="69"/>
      <c r="B546" s="33"/>
      <c r="C546" s="33"/>
      <c r="D546" s="33"/>
    </row>
    <row r="547" spans="1:4" x14ac:dyDescent="0.25">
      <c r="A547" s="69"/>
      <c r="B547" s="33"/>
      <c r="C547" s="33"/>
      <c r="D547" s="33"/>
    </row>
    <row r="548" spans="1:4" x14ac:dyDescent="0.25">
      <c r="A548" s="69"/>
      <c r="B548" s="33"/>
      <c r="C548" s="33"/>
      <c r="D548" s="33"/>
    </row>
    <row r="549" spans="1:4" x14ac:dyDescent="0.25">
      <c r="A549" s="69"/>
      <c r="B549" s="33"/>
      <c r="C549" s="33"/>
      <c r="D549" s="33"/>
    </row>
    <row r="550" spans="1:4" x14ac:dyDescent="0.25">
      <c r="A550" s="69"/>
      <c r="B550" s="33"/>
      <c r="C550" s="33"/>
      <c r="D550" s="33"/>
    </row>
    <row r="551" spans="1:4" x14ac:dyDescent="0.25">
      <c r="A551" s="69"/>
      <c r="B551" s="33"/>
      <c r="C551" s="33"/>
      <c r="D551" s="33"/>
    </row>
    <row r="552" spans="1:4" x14ac:dyDescent="0.25">
      <c r="A552" s="69"/>
      <c r="B552" s="33"/>
      <c r="C552" s="33"/>
      <c r="D552" s="33"/>
    </row>
    <row r="553" spans="1:4" x14ac:dyDescent="0.25">
      <c r="A553" s="69"/>
      <c r="B553" s="33"/>
      <c r="C553" s="33"/>
      <c r="D553" s="33"/>
    </row>
    <row r="554" spans="1:4" x14ac:dyDescent="0.25">
      <c r="A554" s="69"/>
      <c r="B554" s="33"/>
      <c r="C554" s="33"/>
      <c r="D554" s="33"/>
    </row>
    <row r="555" spans="1:4" x14ac:dyDescent="0.25">
      <c r="A555" s="69"/>
      <c r="B555" s="33"/>
      <c r="C555" s="33"/>
      <c r="D555" s="33"/>
    </row>
    <row r="556" spans="1:4" x14ac:dyDescent="0.25">
      <c r="A556" s="69"/>
      <c r="B556" s="33"/>
      <c r="C556" s="33"/>
      <c r="D556" s="33"/>
    </row>
    <row r="557" spans="1:4" x14ac:dyDescent="0.25">
      <c r="A557" s="69"/>
      <c r="B557" s="33"/>
      <c r="C557" s="33"/>
      <c r="D557" s="33"/>
    </row>
    <row r="558" spans="1:4" x14ac:dyDescent="0.25">
      <c r="A558" s="69"/>
      <c r="B558" s="33"/>
      <c r="C558" s="33"/>
      <c r="D558" s="33"/>
    </row>
    <row r="559" spans="1:4" x14ac:dyDescent="0.25">
      <c r="A559" s="69"/>
      <c r="B559" s="33"/>
      <c r="C559" s="33"/>
      <c r="D559" s="33"/>
    </row>
    <row r="560" spans="1:4" x14ac:dyDescent="0.25">
      <c r="A560" s="69"/>
      <c r="B560" s="33"/>
      <c r="C560" s="33"/>
      <c r="D560" s="33"/>
    </row>
    <row r="561" spans="1:4" x14ac:dyDescent="0.25">
      <c r="A561" s="69"/>
      <c r="B561" s="33"/>
      <c r="C561" s="33"/>
      <c r="D561" s="33"/>
    </row>
    <row r="562" spans="1:4" x14ac:dyDescent="0.25">
      <c r="A562" s="69"/>
      <c r="B562" s="33"/>
      <c r="C562" s="33"/>
      <c r="D562" s="33"/>
    </row>
    <row r="563" spans="1:4" x14ac:dyDescent="0.25">
      <c r="A563" s="69"/>
      <c r="B563" s="33"/>
      <c r="C563" s="33"/>
      <c r="D563" s="33"/>
    </row>
    <row r="564" spans="1:4" x14ac:dyDescent="0.25">
      <c r="A564" s="69"/>
      <c r="B564" s="33"/>
      <c r="C564" s="33"/>
      <c r="D564" s="33"/>
    </row>
    <row r="565" spans="1:4" x14ac:dyDescent="0.25">
      <c r="A565" s="69"/>
      <c r="B565" s="33"/>
      <c r="C565" s="33"/>
      <c r="D565" s="33"/>
    </row>
    <row r="566" spans="1:4" x14ac:dyDescent="0.25">
      <c r="A566" s="69"/>
      <c r="B566" s="33"/>
      <c r="C566" s="33"/>
      <c r="D566" s="33"/>
    </row>
    <row r="567" spans="1:4" x14ac:dyDescent="0.25">
      <c r="A567" s="69"/>
      <c r="B567" s="33"/>
      <c r="C567" s="33"/>
      <c r="D567" s="33"/>
    </row>
    <row r="568" spans="1:4" x14ac:dyDescent="0.25">
      <c r="A568" s="69"/>
      <c r="B568" s="33"/>
      <c r="C568" s="33"/>
      <c r="D568" s="33"/>
    </row>
    <row r="569" spans="1:4" x14ac:dyDescent="0.25">
      <c r="A569" s="69"/>
      <c r="B569" s="33"/>
      <c r="C569" s="33"/>
      <c r="D569" s="33"/>
    </row>
    <row r="570" spans="1:4" x14ac:dyDescent="0.25">
      <c r="A570" s="69"/>
      <c r="B570" s="33"/>
      <c r="C570" s="33"/>
      <c r="D570" s="33"/>
    </row>
    <row r="571" spans="1:4" x14ac:dyDescent="0.25">
      <c r="A571" s="69"/>
      <c r="B571" s="33"/>
      <c r="C571" s="33"/>
      <c r="D571" s="33"/>
    </row>
    <row r="572" spans="1:4" x14ac:dyDescent="0.25">
      <c r="A572" s="69"/>
      <c r="B572" s="33"/>
      <c r="C572" s="33"/>
      <c r="D572" s="33"/>
    </row>
    <row r="573" spans="1:4" x14ac:dyDescent="0.25">
      <c r="A573" s="69"/>
      <c r="B573" s="33"/>
      <c r="C573" s="33"/>
      <c r="D573" s="33"/>
    </row>
    <row r="574" spans="1:4" x14ac:dyDescent="0.25">
      <c r="A574" s="69"/>
      <c r="B574" s="33"/>
      <c r="C574" s="33"/>
      <c r="D574" s="33"/>
    </row>
    <row r="575" spans="1:4" x14ac:dyDescent="0.25">
      <c r="A575" s="69"/>
      <c r="B575" s="33"/>
      <c r="C575" s="33"/>
      <c r="D575" s="33"/>
    </row>
    <row r="576" spans="1:4" x14ac:dyDescent="0.25">
      <c r="A576" s="69"/>
      <c r="B576" s="33"/>
      <c r="C576" s="33"/>
      <c r="D576" s="33"/>
    </row>
    <row r="577" spans="1:4" x14ac:dyDescent="0.25">
      <c r="A577" s="69"/>
      <c r="B577" s="33"/>
      <c r="C577" s="33"/>
      <c r="D577" s="33"/>
    </row>
    <row r="578" spans="1:4" x14ac:dyDescent="0.25">
      <c r="A578" s="69"/>
      <c r="B578" s="33"/>
      <c r="C578" s="33"/>
      <c r="D578" s="33"/>
    </row>
    <row r="579" spans="1:4" x14ac:dyDescent="0.25">
      <c r="A579" s="69"/>
      <c r="B579" s="33"/>
      <c r="C579" s="33"/>
      <c r="D579" s="33"/>
    </row>
    <row r="580" spans="1:4" x14ac:dyDescent="0.25">
      <c r="A580" s="69"/>
      <c r="B580" s="33"/>
      <c r="C580" s="33"/>
      <c r="D580" s="33"/>
    </row>
    <row r="581" spans="1:4" x14ac:dyDescent="0.25">
      <c r="A581" s="69"/>
      <c r="B581" s="33"/>
      <c r="C581" s="33"/>
      <c r="D581" s="33"/>
    </row>
    <row r="582" spans="1:4" x14ac:dyDescent="0.25">
      <c r="A582" s="69"/>
      <c r="B582" s="33"/>
      <c r="C582" s="33"/>
      <c r="D582" s="33"/>
    </row>
    <row r="583" spans="1:4" x14ac:dyDescent="0.25">
      <c r="A583" s="69"/>
      <c r="B583" s="33"/>
      <c r="C583" s="33"/>
      <c r="D583" s="33"/>
    </row>
    <row r="584" spans="1:4" x14ac:dyDescent="0.25">
      <c r="A584" s="69"/>
      <c r="B584" s="33"/>
      <c r="C584" s="33"/>
      <c r="D584" s="33"/>
    </row>
    <row r="585" spans="1:4" x14ac:dyDescent="0.25">
      <c r="A585" s="69"/>
      <c r="B585" s="33"/>
      <c r="C585" s="33"/>
      <c r="D585" s="33"/>
    </row>
    <row r="586" spans="1:4" x14ac:dyDescent="0.25">
      <c r="A586" s="69"/>
      <c r="B586" s="33"/>
      <c r="C586" s="33"/>
      <c r="D586" s="33"/>
    </row>
    <row r="587" spans="1:4" x14ac:dyDescent="0.25">
      <c r="A587" s="69"/>
      <c r="B587" s="33"/>
      <c r="C587" s="33"/>
      <c r="D587" s="33"/>
    </row>
    <row r="588" spans="1:4" x14ac:dyDescent="0.25">
      <c r="A588" s="69"/>
      <c r="B588" s="33"/>
      <c r="C588" s="33"/>
      <c r="D588" s="33"/>
    </row>
    <row r="589" spans="1:4" x14ac:dyDescent="0.25">
      <c r="A589" s="69"/>
      <c r="B589" s="33"/>
      <c r="C589" s="33"/>
      <c r="D589" s="33"/>
    </row>
    <row r="590" spans="1:4" x14ac:dyDescent="0.25">
      <c r="A590" s="69"/>
      <c r="B590" s="33"/>
      <c r="C590" s="33"/>
      <c r="D590" s="33"/>
    </row>
    <row r="591" spans="1:4" x14ac:dyDescent="0.25">
      <c r="A591" s="69"/>
      <c r="B591" s="33"/>
      <c r="C591" s="33"/>
      <c r="D591" s="33"/>
    </row>
    <row r="592" spans="1:4" x14ac:dyDescent="0.25">
      <c r="A592" s="69"/>
      <c r="B592" s="33"/>
      <c r="C592" s="33"/>
      <c r="D592" s="33"/>
    </row>
    <row r="593" spans="1:4" x14ac:dyDescent="0.25">
      <c r="A593" s="69"/>
      <c r="B593" s="33"/>
      <c r="C593" s="33"/>
      <c r="D593" s="33"/>
    </row>
    <row r="594" spans="1:4" x14ac:dyDescent="0.25">
      <c r="A594" s="69"/>
      <c r="B594" s="33"/>
      <c r="C594" s="33"/>
      <c r="D594" s="33"/>
    </row>
    <row r="595" spans="1:4" x14ac:dyDescent="0.25">
      <c r="A595" s="69"/>
      <c r="B595" s="33"/>
      <c r="C595" s="33"/>
      <c r="D595" s="33"/>
    </row>
    <row r="596" spans="1:4" x14ac:dyDescent="0.25">
      <c r="A596" s="69"/>
      <c r="B596" s="33"/>
      <c r="C596" s="33"/>
      <c r="D596" s="33"/>
    </row>
    <row r="597" spans="1:4" x14ac:dyDescent="0.25">
      <c r="A597" s="69"/>
      <c r="B597" s="33"/>
      <c r="C597" s="33"/>
      <c r="D597" s="33"/>
    </row>
    <row r="598" spans="1:4" x14ac:dyDescent="0.25">
      <c r="A598" s="69"/>
      <c r="B598" s="33"/>
      <c r="C598" s="33"/>
      <c r="D598" s="33"/>
    </row>
    <row r="599" spans="1:4" x14ac:dyDescent="0.25">
      <c r="A599" s="69"/>
      <c r="B599" s="33"/>
      <c r="C599" s="33"/>
      <c r="D599" s="33"/>
    </row>
    <row r="600" spans="1:4" x14ac:dyDescent="0.25">
      <c r="A600" s="69"/>
      <c r="B600" s="33"/>
      <c r="C600" s="33"/>
      <c r="D600" s="33"/>
    </row>
    <row r="601" spans="1:4" x14ac:dyDescent="0.25">
      <c r="A601" s="69"/>
      <c r="B601" s="33"/>
      <c r="C601" s="33"/>
      <c r="D601" s="33"/>
    </row>
    <row r="602" spans="1:4" x14ac:dyDescent="0.25">
      <c r="A602" s="69"/>
      <c r="B602" s="33"/>
      <c r="C602" s="33"/>
      <c r="D602" s="33"/>
    </row>
    <row r="603" spans="1:4" x14ac:dyDescent="0.25">
      <c r="A603" s="69"/>
      <c r="B603" s="33"/>
      <c r="C603" s="33"/>
      <c r="D603" s="33"/>
    </row>
    <row r="604" spans="1:4" x14ac:dyDescent="0.25">
      <c r="A604" s="69"/>
      <c r="B604" s="33"/>
      <c r="C604" s="33"/>
      <c r="D604" s="33"/>
    </row>
    <row r="605" spans="1:4" x14ac:dyDescent="0.25">
      <c r="A605" s="69"/>
      <c r="B605" s="33"/>
      <c r="C605" s="33"/>
      <c r="D605" s="33"/>
    </row>
    <row r="606" spans="1:4" x14ac:dyDescent="0.25">
      <c r="A606" s="69"/>
      <c r="B606" s="33"/>
      <c r="C606" s="33"/>
      <c r="D606" s="33"/>
    </row>
    <row r="607" spans="1:4" x14ac:dyDescent="0.25">
      <c r="A607" s="69"/>
      <c r="B607" s="33"/>
      <c r="C607" s="33"/>
      <c r="D607" s="33"/>
    </row>
    <row r="608" spans="1:4" x14ac:dyDescent="0.25">
      <c r="A608" s="69"/>
      <c r="B608" s="33"/>
      <c r="C608" s="33"/>
      <c r="D608" s="33"/>
    </row>
    <row r="609" spans="1:4" x14ac:dyDescent="0.25">
      <c r="A609" s="69"/>
      <c r="B609" s="33"/>
      <c r="C609" s="33"/>
      <c r="D609" s="33"/>
    </row>
    <row r="610" spans="1:4" x14ac:dyDescent="0.25">
      <c r="A610" s="69"/>
      <c r="B610" s="33"/>
      <c r="C610" s="33"/>
      <c r="D610" s="33"/>
    </row>
    <row r="611" spans="1:4" x14ac:dyDescent="0.25">
      <c r="A611" s="69"/>
      <c r="B611" s="33"/>
      <c r="C611" s="33"/>
      <c r="D611" s="33"/>
    </row>
    <row r="612" spans="1:4" x14ac:dyDescent="0.25">
      <c r="A612" s="69"/>
      <c r="B612" s="33"/>
      <c r="C612" s="33"/>
      <c r="D612" s="33"/>
    </row>
    <row r="613" spans="1:4" x14ac:dyDescent="0.25">
      <c r="A613" s="69"/>
      <c r="B613" s="33"/>
      <c r="C613" s="33"/>
      <c r="D613" s="33"/>
    </row>
    <row r="614" spans="1:4" x14ac:dyDescent="0.25">
      <c r="A614" s="69"/>
      <c r="B614" s="33"/>
      <c r="C614" s="33"/>
      <c r="D614" s="33"/>
    </row>
    <row r="615" spans="1:4" x14ac:dyDescent="0.25">
      <c r="A615" s="69"/>
      <c r="B615" s="33"/>
      <c r="C615" s="33"/>
      <c r="D615" s="33"/>
    </row>
    <row r="616" spans="1:4" x14ac:dyDescent="0.25">
      <c r="A616" s="69"/>
      <c r="B616" s="33"/>
      <c r="C616" s="33"/>
      <c r="D616" s="33"/>
    </row>
    <row r="617" spans="1:4" x14ac:dyDescent="0.25">
      <c r="A617" s="69"/>
      <c r="B617" s="33"/>
      <c r="C617" s="33"/>
      <c r="D617" s="33"/>
    </row>
    <row r="618" spans="1:4" x14ac:dyDescent="0.25">
      <c r="A618" s="69"/>
      <c r="B618" s="33"/>
      <c r="C618" s="33"/>
      <c r="D618" s="33"/>
    </row>
    <row r="619" spans="1:4" x14ac:dyDescent="0.25">
      <c r="A619" s="69"/>
      <c r="B619" s="33"/>
      <c r="C619" s="33"/>
      <c r="D619" s="33"/>
    </row>
    <row r="620" spans="1:4" x14ac:dyDescent="0.25">
      <c r="A620" s="69"/>
      <c r="B620" s="33"/>
      <c r="C620" s="33"/>
      <c r="D620" s="33"/>
    </row>
    <row r="621" spans="1:4" x14ac:dyDescent="0.25">
      <c r="A621" s="69"/>
      <c r="B621" s="33"/>
      <c r="C621" s="33"/>
      <c r="D621" s="33"/>
    </row>
    <row r="622" spans="1:4" x14ac:dyDescent="0.25">
      <c r="A622" s="69"/>
      <c r="B622" s="33"/>
      <c r="C622" s="33"/>
      <c r="D622" s="33"/>
    </row>
    <row r="623" spans="1:4" x14ac:dyDescent="0.25">
      <c r="A623" s="69"/>
      <c r="B623" s="33"/>
      <c r="C623" s="33"/>
      <c r="D623" s="33"/>
    </row>
    <row r="624" spans="1:4" x14ac:dyDescent="0.25">
      <c r="A624" s="69"/>
      <c r="B624" s="33"/>
      <c r="C624" s="33"/>
      <c r="D624" s="33"/>
    </row>
    <row r="625" spans="1:4" x14ac:dyDescent="0.25">
      <c r="A625" s="69"/>
      <c r="B625" s="33"/>
      <c r="C625" s="33"/>
      <c r="D625" s="33"/>
    </row>
    <row r="626" spans="1:4" x14ac:dyDescent="0.25">
      <c r="A626" s="69"/>
      <c r="B626" s="33"/>
      <c r="C626" s="33"/>
      <c r="D626" s="33"/>
    </row>
    <row r="627" spans="1:4" x14ac:dyDescent="0.25">
      <c r="A627" s="69"/>
      <c r="B627" s="33"/>
      <c r="C627" s="33"/>
      <c r="D627" s="33"/>
    </row>
    <row r="628" spans="1:4" x14ac:dyDescent="0.25">
      <c r="A628" s="69"/>
      <c r="B628" s="33"/>
      <c r="C628" s="33"/>
      <c r="D628" s="33"/>
    </row>
    <row r="629" spans="1:4" x14ac:dyDescent="0.25">
      <c r="A629" s="69"/>
      <c r="B629" s="33"/>
      <c r="C629" s="33"/>
      <c r="D629" s="33"/>
    </row>
    <row r="630" spans="1:4" x14ac:dyDescent="0.25">
      <c r="A630" s="69"/>
      <c r="B630" s="33"/>
      <c r="C630" s="33"/>
      <c r="D630" s="33"/>
    </row>
    <row r="631" spans="1:4" x14ac:dyDescent="0.25">
      <c r="A631" s="69"/>
      <c r="B631" s="33"/>
      <c r="C631" s="33"/>
      <c r="D631" s="33"/>
    </row>
    <row r="632" spans="1:4" x14ac:dyDescent="0.25">
      <c r="A632" s="69"/>
      <c r="B632" s="33"/>
      <c r="C632" s="33"/>
      <c r="D632" s="33"/>
    </row>
    <row r="633" spans="1:4" x14ac:dyDescent="0.25">
      <c r="A633" s="69"/>
      <c r="B633" s="33"/>
      <c r="C633" s="33"/>
      <c r="D633" s="33"/>
    </row>
    <row r="634" spans="1:4" x14ac:dyDescent="0.25">
      <c r="A634" s="69"/>
      <c r="B634" s="33"/>
      <c r="C634" s="33"/>
      <c r="D634" s="33"/>
    </row>
    <row r="635" spans="1:4" x14ac:dyDescent="0.25">
      <c r="A635" s="69"/>
      <c r="B635" s="33"/>
      <c r="C635" s="33"/>
      <c r="D635" s="33"/>
    </row>
    <row r="636" spans="1:4" x14ac:dyDescent="0.25">
      <c r="A636" s="69"/>
      <c r="B636" s="33"/>
      <c r="C636" s="33"/>
      <c r="D636" s="33"/>
    </row>
    <row r="637" spans="1:4" x14ac:dyDescent="0.25">
      <c r="A637" s="69"/>
      <c r="B637" s="33"/>
      <c r="C637" s="33"/>
      <c r="D637" s="33"/>
    </row>
    <row r="638" spans="1:4" x14ac:dyDescent="0.25">
      <c r="A638" s="69"/>
      <c r="B638" s="33"/>
      <c r="C638" s="33"/>
      <c r="D638" s="33"/>
    </row>
    <row r="639" spans="1:4" x14ac:dyDescent="0.25">
      <c r="A639" s="69"/>
      <c r="B639" s="33"/>
      <c r="C639" s="33"/>
      <c r="D639" s="33"/>
    </row>
    <row r="640" spans="1:4" x14ac:dyDescent="0.25">
      <c r="A640" s="69"/>
      <c r="B640" s="33"/>
      <c r="C640" s="33"/>
      <c r="D640" s="33"/>
    </row>
    <row r="641" spans="1:4" x14ac:dyDescent="0.25">
      <c r="A641" s="69"/>
      <c r="B641" s="33"/>
      <c r="C641" s="33"/>
      <c r="D641" s="33"/>
    </row>
    <row r="642" spans="1:4" x14ac:dyDescent="0.25">
      <c r="A642" s="69"/>
      <c r="B642" s="33"/>
      <c r="C642" s="33"/>
      <c r="D642" s="33"/>
    </row>
    <row r="643" spans="1:4" x14ac:dyDescent="0.25">
      <c r="A643" s="69"/>
      <c r="B643" s="33"/>
      <c r="C643" s="33"/>
      <c r="D643" s="33"/>
    </row>
    <row r="644" spans="1:4" x14ac:dyDescent="0.25">
      <c r="A644" s="69"/>
      <c r="B644" s="33"/>
      <c r="C644" s="33"/>
      <c r="D644" s="33"/>
    </row>
    <row r="645" spans="1:4" x14ac:dyDescent="0.25">
      <c r="A645" s="69"/>
      <c r="B645" s="33"/>
      <c r="C645" s="33"/>
      <c r="D645" s="33"/>
    </row>
    <row r="646" spans="1:4" x14ac:dyDescent="0.25">
      <c r="A646" s="69"/>
      <c r="B646" s="33"/>
      <c r="C646" s="33"/>
      <c r="D646" s="33"/>
    </row>
    <row r="647" spans="1:4" x14ac:dyDescent="0.25">
      <c r="A647" s="69"/>
      <c r="B647" s="33"/>
      <c r="C647" s="33"/>
      <c r="D647" s="33"/>
    </row>
    <row r="648" spans="1:4" x14ac:dyDescent="0.25">
      <c r="A648" s="69"/>
      <c r="B648" s="33"/>
      <c r="C648" s="33"/>
      <c r="D648" s="33"/>
    </row>
    <row r="649" spans="1:4" x14ac:dyDescent="0.25">
      <c r="A649" s="69"/>
      <c r="B649" s="33"/>
      <c r="C649" s="33"/>
      <c r="D649" s="33"/>
    </row>
    <row r="650" spans="1:4" x14ac:dyDescent="0.25">
      <c r="A650" s="69"/>
      <c r="B650" s="33"/>
      <c r="C650" s="33"/>
      <c r="D650" s="33"/>
    </row>
    <row r="651" spans="1:4" x14ac:dyDescent="0.25">
      <c r="A651" s="69"/>
      <c r="B651" s="33"/>
      <c r="C651" s="33"/>
      <c r="D651" s="33"/>
    </row>
    <row r="652" spans="1:4" x14ac:dyDescent="0.25">
      <c r="A652" s="69"/>
      <c r="B652" s="33"/>
      <c r="C652" s="33"/>
      <c r="D652" s="33"/>
    </row>
    <row r="653" spans="1:4" x14ac:dyDescent="0.25">
      <c r="A653" s="69"/>
      <c r="B653" s="33"/>
      <c r="C653" s="33"/>
      <c r="D653" s="33"/>
    </row>
    <row r="654" spans="1:4" x14ac:dyDescent="0.25">
      <c r="A654" s="69"/>
      <c r="B654" s="33"/>
      <c r="C654" s="33"/>
      <c r="D654" s="33"/>
    </row>
    <row r="655" spans="1:4" x14ac:dyDescent="0.25">
      <c r="A655" s="69"/>
      <c r="B655" s="33"/>
      <c r="C655" s="33"/>
      <c r="D655" s="33"/>
    </row>
    <row r="656" spans="1:4" x14ac:dyDescent="0.25">
      <c r="A656" s="69"/>
      <c r="B656" s="33"/>
      <c r="C656" s="33"/>
      <c r="D656" s="33"/>
    </row>
    <row r="657" spans="1:4" x14ac:dyDescent="0.25">
      <c r="A657" s="69"/>
      <c r="B657" s="33"/>
      <c r="C657" s="33"/>
      <c r="D657" s="33"/>
    </row>
    <row r="658" spans="1:4" x14ac:dyDescent="0.25">
      <c r="A658" s="69"/>
      <c r="B658" s="33"/>
      <c r="C658" s="33"/>
      <c r="D658" s="33"/>
    </row>
    <row r="659" spans="1:4" x14ac:dyDescent="0.25">
      <c r="A659" s="69"/>
      <c r="B659" s="33"/>
      <c r="C659" s="33"/>
      <c r="D659" s="33"/>
    </row>
    <row r="660" spans="1:4" x14ac:dyDescent="0.25">
      <c r="A660" s="69"/>
      <c r="B660" s="33"/>
      <c r="C660" s="33"/>
      <c r="D660" s="33"/>
    </row>
    <row r="661" spans="1:4" x14ac:dyDescent="0.25">
      <c r="A661" s="69"/>
      <c r="B661" s="33"/>
      <c r="C661" s="33"/>
      <c r="D661" s="33"/>
    </row>
    <row r="662" spans="1:4" x14ac:dyDescent="0.25">
      <c r="A662" s="69"/>
      <c r="B662" s="33"/>
      <c r="C662" s="33"/>
      <c r="D662" s="33"/>
    </row>
    <row r="663" spans="1:4" x14ac:dyDescent="0.25">
      <c r="A663" s="69"/>
      <c r="B663" s="33"/>
      <c r="C663" s="33"/>
      <c r="D663" s="33"/>
    </row>
    <row r="664" spans="1:4" x14ac:dyDescent="0.25">
      <c r="A664" s="69"/>
      <c r="B664" s="33"/>
      <c r="C664" s="33"/>
      <c r="D664" s="33"/>
    </row>
    <row r="665" spans="1:4" x14ac:dyDescent="0.25">
      <c r="A665" s="69"/>
      <c r="B665" s="33"/>
      <c r="C665" s="33"/>
      <c r="D665" s="33"/>
    </row>
    <row r="666" spans="1:4" x14ac:dyDescent="0.25">
      <c r="A666" s="69"/>
      <c r="B666" s="33"/>
      <c r="C666" s="33"/>
      <c r="D666" s="33"/>
    </row>
    <row r="667" spans="1:4" x14ac:dyDescent="0.25">
      <c r="A667" s="69"/>
      <c r="B667" s="33"/>
      <c r="C667" s="33"/>
      <c r="D667" s="33"/>
    </row>
    <row r="668" spans="1:4" x14ac:dyDescent="0.25">
      <c r="A668" s="69"/>
      <c r="B668" s="33"/>
      <c r="C668" s="33"/>
      <c r="D668" s="33"/>
    </row>
    <row r="669" spans="1:4" x14ac:dyDescent="0.25">
      <c r="A669" s="69"/>
      <c r="B669" s="33"/>
      <c r="C669" s="33"/>
      <c r="D669" s="33"/>
    </row>
    <row r="670" spans="1:4" x14ac:dyDescent="0.25">
      <c r="A670" s="69"/>
      <c r="B670" s="33"/>
      <c r="C670" s="33"/>
      <c r="D670" s="33"/>
    </row>
    <row r="671" spans="1:4" x14ac:dyDescent="0.25">
      <c r="A671" s="69"/>
      <c r="B671" s="33"/>
      <c r="C671" s="33"/>
      <c r="D671" s="33"/>
    </row>
    <row r="672" spans="1:4" x14ac:dyDescent="0.25">
      <c r="A672" s="69"/>
      <c r="B672" s="33"/>
      <c r="C672" s="33"/>
      <c r="D672" s="33"/>
    </row>
    <row r="673" spans="1:4" x14ac:dyDescent="0.25">
      <c r="A673" s="69"/>
      <c r="B673" s="33"/>
      <c r="C673" s="33"/>
      <c r="D673" s="33"/>
    </row>
    <row r="674" spans="1:4" x14ac:dyDescent="0.25">
      <c r="A674" s="69"/>
      <c r="B674" s="33"/>
      <c r="C674" s="33"/>
      <c r="D674" s="33"/>
    </row>
    <row r="675" spans="1:4" x14ac:dyDescent="0.25">
      <c r="A675" s="69"/>
      <c r="B675" s="33"/>
      <c r="C675" s="33"/>
      <c r="D675" s="33"/>
    </row>
    <row r="676" spans="1:4" x14ac:dyDescent="0.25">
      <c r="A676" s="69"/>
      <c r="B676" s="33"/>
      <c r="C676" s="33"/>
      <c r="D676" s="33"/>
    </row>
    <row r="677" spans="1:4" x14ac:dyDescent="0.25">
      <c r="A677" s="69"/>
      <c r="B677" s="33"/>
      <c r="C677" s="33"/>
      <c r="D677" s="33"/>
    </row>
    <row r="678" spans="1:4" x14ac:dyDescent="0.25">
      <c r="A678" s="69"/>
      <c r="B678" s="33"/>
      <c r="C678" s="33"/>
      <c r="D678" s="33"/>
    </row>
    <row r="679" spans="1:4" x14ac:dyDescent="0.25">
      <c r="A679" s="69"/>
      <c r="B679" s="33"/>
      <c r="C679" s="33"/>
      <c r="D679" s="33"/>
    </row>
    <row r="680" spans="1:4" x14ac:dyDescent="0.25">
      <c r="A680" s="69"/>
      <c r="B680" s="33"/>
      <c r="C680" s="33"/>
      <c r="D680" s="33"/>
    </row>
    <row r="681" spans="1:4" x14ac:dyDescent="0.25">
      <c r="A681" s="69"/>
      <c r="B681" s="33"/>
      <c r="C681" s="33"/>
      <c r="D681" s="33"/>
    </row>
    <row r="682" spans="1:4" x14ac:dyDescent="0.25">
      <c r="A682" s="69"/>
      <c r="B682" s="33"/>
      <c r="C682" s="33"/>
      <c r="D682" s="33"/>
    </row>
    <row r="683" spans="1:4" x14ac:dyDescent="0.25">
      <c r="A683" s="69"/>
      <c r="B683" s="33"/>
      <c r="C683" s="33"/>
      <c r="D683" s="33"/>
    </row>
    <row r="684" spans="1:4" x14ac:dyDescent="0.25">
      <c r="A684" s="69"/>
      <c r="B684" s="33"/>
      <c r="C684" s="33"/>
      <c r="D684" s="33"/>
    </row>
    <row r="685" spans="1:4" x14ac:dyDescent="0.25">
      <c r="A685" s="69"/>
      <c r="B685" s="33"/>
      <c r="C685" s="33"/>
      <c r="D685" s="33"/>
    </row>
    <row r="686" spans="1:4" x14ac:dyDescent="0.25">
      <c r="A686" s="69"/>
      <c r="B686" s="33"/>
      <c r="C686" s="33"/>
      <c r="D686" s="33"/>
    </row>
    <row r="687" spans="1:4" x14ac:dyDescent="0.25">
      <c r="A687" s="69"/>
      <c r="B687" s="33"/>
      <c r="C687" s="33"/>
      <c r="D687" s="33"/>
    </row>
    <row r="688" spans="1:4" x14ac:dyDescent="0.25">
      <c r="A688" s="69"/>
      <c r="B688" s="33"/>
      <c r="C688" s="33"/>
      <c r="D688" s="33"/>
    </row>
    <row r="689" spans="1:4" x14ac:dyDescent="0.25">
      <c r="A689" s="69"/>
      <c r="B689" s="33"/>
      <c r="C689" s="33"/>
      <c r="D689" s="33"/>
    </row>
    <row r="690" spans="1:4" x14ac:dyDescent="0.25">
      <c r="A690" s="69"/>
      <c r="B690" s="33"/>
      <c r="C690" s="33"/>
      <c r="D690" s="33"/>
    </row>
    <row r="691" spans="1:4" x14ac:dyDescent="0.25">
      <c r="A691" s="69"/>
      <c r="B691" s="33"/>
      <c r="C691" s="33"/>
      <c r="D691" s="33"/>
    </row>
    <row r="692" spans="1:4" x14ac:dyDescent="0.25">
      <c r="A692" s="69"/>
      <c r="B692" s="33"/>
      <c r="C692" s="33"/>
      <c r="D692" s="33"/>
    </row>
    <row r="693" spans="1:4" x14ac:dyDescent="0.25">
      <c r="A693" s="69"/>
      <c r="B693" s="33"/>
      <c r="C693" s="33"/>
      <c r="D693" s="33"/>
    </row>
    <row r="694" spans="1:4" x14ac:dyDescent="0.25">
      <c r="A694" s="69"/>
      <c r="B694" s="33"/>
      <c r="C694" s="33"/>
      <c r="D694" s="33"/>
    </row>
    <row r="695" spans="1:4" x14ac:dyDescent="0.25">
      <c r="A695" s="69"/>
      <c r="B695" s="33"/>
      <c r="C695" s="33"/>
      <c r="D695" s="33"/>
    </row>
    <row r="696" spans="1:4" x14ac:dyDescent="0.25">
      <c r="A696" s="69"/>
      <c r="B696" s="33"/>
      <c r="C696" s="33"/>
      <c r="D696" s="33"/>
    </row>
    <row r="697" spans="1:4" x14ac:dyDescent="0.25">
      <c r="A697" s="69"/>
      <c r="B697" s="33"/>
      <c r="C697" s="33"/>
      <c r="D697" s="33"/>
    </row>
    <row r="698" spans="1:4" x14ac:dyDescent="0.25">
      <c r="A698" s="69"/>
      <c r="B698" s="33"/>
      <c r="C698" s="33"/>
      <c r="D698" s="33"/>
    </row>
    <row r="699" spans="1:4" x14ac:dyDescent="0.25">
      <c r="A699" s="69"/>
      <c r="B699" s="33"/>
      <c r="C699" s="33"/>
      <c r="D699" s="33"/>
    </row>
    <row r="700" spans="1:4" x14ac:dyDescent="0.25">
      <c r="A700" s="69"/>
      <c r="B700" s="33"/>
      <c r="C700" s="33"/>
      <c r="D700" s="33"/>
    </row>
    <row r="701" spans="1:4" x14ac:dyDescent="0.25">
      <c r="A701" s="69"/>
      <c r="B701" s="33"/>
      <c r="C701" s="33"/>
      <c r="D701" s="33"/>
    </row>
    <row r="702" spans="1:4" x14ac:dyDescent="0.25">
      <c r="A702" s="69"/>
      <c r="B702" s="33"/>
      <c r="C702" s="33"/>
      <c r="D702" s="33"/>
    </row>
    <row r="703" spans="1:4" x14ac:dyDescent="0.25">
      <c r="A703" s="69"/>
      <c r="B703" s="33"/>
      <c r="C703" s="33"/>
      <c r="D703" s="33"/>
    </row>
    <row r="704" spans="1:4" x14ac:dyDescent="0.25">
      <c r="A704" s="69"/>
      <c r="B704" s="33"/>
      <c r="C704" s="33"/>
      <c r="D704" s="33"/>
    </row>
    <row r="705" spans="1:4" x14ac:dyDescent="0.25">
      <c r="A705" s="69"/>
      <c r="B705" s="33"/>
      <c r="C705" s="33"/>
      <c r="D705" s="33"/>
    </row>
    <row r="706" spans="1:4" x14ac:dyDescent="0.25">
      <c r="A706" s="69"/>
      <c r="B706" s="33"/>
      <c r="C706" s="33"/>
      <c r="D706" s="33"/>
    </row>
    <row r="707" spans="1:4" x14ac:dyDescent="0.25">
      <c r="A707" s="69"/>
      <c r="B707" s="33"/>
      <c r="C707" s="33"/>
      <c r="D707" s="33"/>
    </row>
    <row r="708" spans="1:4" x14ac:dyDescent="0.25">
      <c r="A708" s="69"/>
      <c r="B708" s="33"/>
      <c r="C708" s="33"/>
      <c r="D708" s="33"/>
    </row>
    <row r="709" spans="1:4" x14ac:dyDescent="0.25">
      <c r="A709" s="69"/>
      <c r="B709" s="33"/>
      <c r="C709" s="33"/>
      <c r="D709" s="33"/>
    </row>
    <row r="710" spans="1:4" x14ac:dyDescent="0.25">
      <c r="A710" s="69"/>
      <c r="B710" s="33"/>
      <c r="C710" s="33"/>
      <c r="D710" s="33"/>
    </row>
    <row r="711" spans="1:4" x14ac:dyDescent="0.25">
      <c r="A711" s="69"/>
      <c r="B711" s="33"/>
      <c r="C711" s="33"/>
      <c r="D711" s="33"/>
    </row>
    <row r="712" spans="1:4" x14ac:dyDescent="0.25">
      <c r="A712" s="69"/>
      <c r="B712" s="33"/>
      <c r="C712" s="33"/>
      <c r="D712" s="33"/>
    </row>
    <row r="713" spans="1:4" x14ac:dyDescent="0.25">
      <c r="A713" s="69"/>
      <c r="B713" s="33"/>
      <c r="C713" s="33"/>
      <c r="D713" s="33"/>
    </row>
    <row r="714" spans="1:4" x14ac:dyDescent="0.25">
      <c r="A714" s="69"/>
      <c r="B714" s="33"/>
      <c r="C714" s="33"/>
      <c r="D714" s="33"/>
    </row>
    <row r="715" spans="1:4" x14ac:dyDescent="0.25">
      <c r="A715" s="69"/>
      <c r="B715" s="33"/>
      <c r="C715" s="33"/>
      <c r="D715" s="33"/>
    </row>
    <row r="716" spans="1:4" x14ac:dyDescent="0.25">
      <c r="A716" s="69"/>
      <c r="B716" s="33"/>
      <c r="C716" s="33"/>
      <c r="D716" s="33"/>
    </row>
    <row r="717" spans="1:4" x14ac:dyDescent="0.25">
      <c r="A717" s="69"/>
      <c r="B717" s="33"/>
      <c r="C717" s="33"/>
      <c r="D717" s="33"/>
    </row>
    <row r="718" spans="1:4" x14ac:dyDescent="0.25">
      <c r="A718" s="69"/>
      <c r="B718" s="33"/>
      <c r="C718" s="33"/>
      <c r="D718" s="33"/>
    </row>
    <row r="719" spans="1:4" x14ac:dyDescent="0.25">
      <c r="A719" s="69"/>
      <c r="B719" s="33"/>
      <c r="C719" s="33"/>
      <c r="D719" s="33"/>
    </row>
    <row r="720" spans="1:4" x14ac:dyDescent="0.25">
      <c r="A720" s="69"/>
      <c r="B720" s="33"/>
      <c r="C720" s="33"/>
      <c r="D720" s="33"/>
    </row>
    <row r="721" spans="1:4" x14ac:dyDescent="0.25">
      <c r="A721" s="69"/>
      <c r="B721" s="33"/>
      <c r="C721" s="33"/>
      <c r="D721" s="33"/>
    </row>
    <row r="722" spans="1:4" x14ac:dyDescent="0.25">
      <c r="A722" s="69"/>
      <c r="B722" s="33"/>
      <c r="C722" s="33"/>
      <c r="D722" s="33"/>
    </row>
    <row r="723" spans="1:4" x14ac:dyDescent="0.25">
      <c r="A723" s="69"/>
      <c r="B723" s="33"/>
      <c r="C723" s="33"/>
      <c r="D723" s="33"/>
    </row>
    <row r="724" spans="1:4" x14ac:dyDescent="0.25">
      <c r="A724" s="69"/>
      <c r="B724" s="33"/>
      <c r="C724" s="33"/>
      <c r="D724" s="33"/>
    </row>
    <row r="725" spans="1:4" x14ac:dyDescent="0.25">
      <c r="A725" s="69"/>
      <c r="B725" s="33"/>
      <c r="C725" s="33"/>
      <c r="D725" s="33"/>
    </row>
    <row r="726" spans="1:4" x14ac:dyDescent="0.25">
      <c r="A726" s="69"/>
      <c r="B726" s="33"/>
      <c r="C726" s="33"/>
      <c r="D726" s="33"/>
    </row>
    <row r="727" spans="1:4" x14ac:dyDescent="0.25">
      <c r="A727" s="69"/>
      <c r="B727" s="33"/>
      <c r="C727" s="33"/>
      <c r="D727" s="33"/>
    </row>
    <row r="728" spans="1:4" x14ac:dyDescent="0.25">
      <c r="A728" s="69"/>
      <c r="B728" s="33"/>
      <c r="C728" s="33"/>
      <c r="D728" s="33"/>
    </row>
    <row r="729" spans="1:4" x14ac:dyDescent="0.25">
      <c r="A729" s="69"/>
      <c r="B729" s="33"/>
      <c r="C729" s="33"/>
      <c r="D729" s="33"/>
    </row>
    <row r="730" spans="1:4" x14ac:dyDescent="0.25">
      <c r="A730" s="69"/>
      <c r="B730" s="33"/>
      <c r="C730" s="33"/>
      <c r="D730" s="33"/>
    </row>
    <row r="731" spans="1:4" x14ac:dyDescent="0.25">
      <c r="A731" s="69"/>
      <c r="B731" s="33"/>
      <c r="C731" s="33"/>
      <c r="D731" s="33"/>
    </row>
    <row r="732" spans="1:4" x14ac:dyDescent="0.25">
      <c r="A732" s="69"/>
      <c r="B732" s="33"/>
      <c r="C732" s="33"/>
      <c r="D732" s="33"/>
    </row>
    <row r="733" spans="1:4" x14ac:dyDescent="0.25">
      <c r="A733" s="69"/>
      <c r="B733" s="33"/>
      <c r="C733" s="33"/>
      <c r="D733" s="33"/>
    </row>
    <row r="734" spans="1:4" x14ac:dyDescent="0.25">
      <c r="A734" s="69"/>
      <c r="B734" s="33"/>
      <c r="C734" s="33"/>
      <c r="D734" s="33"/>
    </row>
    <row r="735" spans="1:4" x14ac:dyDescent="0.25">
      <c r="A735" s="69"/>
      <c r="B735" s="33"/>
      <c r="C735" s="33"/>
      <c r="D735" s="33"/>
    </row>
    <row r="736" spans="1:4" x14ac:dyDescent="0.25">
      <c r="A736" s="69"/>
      <c r="B736" s="33"/>
      <c r="C736" s="33"/>
      <c r="D736" s="33"/>
    </row>
    <row r="737" spans="1:4" x14ac:dyDescent="0.25">
      <c r="A737" s="69"/>
      <c r="B737" s="33"/>
      <c r="C737" s="33"/>
      <c r="D737" s="33"/>
    </row>
    <row r="738" spans="1:4" x14ac:dyDescent="0.25">
      <c r="A738" s="69"/>
      <c r="B738" s="33"/>
      <c r="C738" s="33"/>
      <c r="D738" s="33"/>
    </row>
    <row r="739" spans="1:4" x14ac:dyDescent="0.25">
      <c r="A739" s="69"/>
      <c r="B739" s="33"/>
      <c r="C739" s="33"/>
      <c r="D739" s="33"/>
    </row>
    <row r="740" spans="1:4" x14ac:dyDescent="0.25">
      <c r="A740" s="69"/>
      <c r="B740" s="33"/>
      <c r="C740" s="33"/>
      <c r="D740" s="33"/>
    </row>
    <row r="741" spans="1:4" x14ac:dyDescent="0.25">
      <c r="A741" s="69"/>
      <c r="B741" s="33"/>
      <c r="C741" s="33"/>
      <c r="D741" s="33"/>
    </row>
    <row r="742" spans="1:4" x14ac:dyDescent="0.25">
      <c r="A742" s="69"/>
      <c r="B742" s="33"/>
      <c r="C742" s="33"/>
      <c r="D742" s="33"/>
    </row>
    <row r="743" spans="1:4" x14ac:dyDescent="0.25">
      <c r="A743" s="69"/>
      <c r="B743" s="33"/>
      <c r="C743" s="33"/>
      <c r="D743" s="33"/>
    </row>
    <row r="744" spans="1:4" x14ac:dyDescent="0.25">
      <c r="A744" s="69"/>
      <c r="B744" s="33"/>
      <c r="C744" s="33"/>
      <c r="D744" s="33"/>
    </row>
    <row r="745" spans="1:4" x14ac:dyDescent="0.25">
      <c r="A745" s="69"/>
      <c r="B745" s="33"/>
      <c r="C745" s="33"/>
      <c r="D745" s="33"/>
    </row>
    <row r="746" spans="1:4" x14ac:dyDescent="0.25">
      <c r="A746" s="69"/>
      <c r="B746" s="33"/>
      <c r="C746" s="33"/>
      <c r="D746" s="33"/>
    </row>
    <row r="747" spans="1:4" x14ac:dyDescent="0.25">
      <c r="A747" s="69"/>
      <c r="B747" s="33"/>
      <c r="C747" s="33"/>
      <c r="D747" s="33"/>
    </row>
    <row r="748" spans="1:4" x14ac:dyDescent="0.25">
      <c r="A748" s="69"/>
      <c r="B748" s="33"/>
      <c r="C748" s="33"/>
      <c r="D748" s="33"/>
    </row>
    <row r="749" spans="1:4" x14ac:dyDescent="0.25">
      <c r="A749" s="69"/>
      <c r="B749" s="33"/>
      <c r="C749" s="33"/>
      <c r="D749" s="33"/>
    </row>
    <row r="750" spans="1:4" x14ac:dyDescent="0.25">
      <c r="A750" s="69"/>
      <c r="B750" s="33"/>
      <c r="C750" s="33"/>
      <c r="D750" s="33"/>
    </row>
    <row r="751" spans="1:4" x14ac:dyDescent="0.25">
      <c r="A751" s="69"/>
      <c r="B751" s="33"/>
      <c r="C751" s="33"/>
      <c r="D751" s="33"/>
    </row>
    <row r="752" spans="1:4" x14ac:dyDescent="0.25">
      <c r="A752" s="69"/>
      <c r="B752" s="33"/>
      <c r="C752" s="33"/>
      <c r="D752" s="33"/>
    </row>
    <row r="753" spans="1:4" x14ac:dyDescent="0.25">
      <c r="A753" s="69"/>
      <c r="B753" s="33"/>
      <c r="C753" s="33"/>
      <c r="D753" s="33"/>
    </row>
    <row r="754" spans="1:4" x14ac:dyDescent="0.25">
      <c r="A754" s="69"/>
      <c r="B754" s="33"/>
      <c r="C754" s="33"/>
      <c r="D754" s="33"/>
    </row>
    <row r="755" spans="1:4" x14ac:dyDescent="0.25">
      <c r="A755" s="69"/>
      <c r="B755" s="33"/>
      <c r="C755" s="33"/>
      <c r="D755" s="33"/>
    </row>
    <row r="756" spans="1:4" x14ac:dyDescent="0.25">
      <c r="A756" s="69"/>
      <c r="B756" s="33"/>
      <c r="C756" s="33"/>
      <c r="D756" s="33"/>
    </row>
    <row r="757" spans="1:4" x14ac:dyDescent="0.25">
      <c r="A757" s="69"/>
      <c r="B757" s="33"/>
      <c r="C757" s="33"/>
      <c r="D757" s="33"/>
    </row>
    <row r="758" spans="1:4" x14ac:dyDescent="0.25">
      <c r="A758" s="69"/>
      <c r="B758" s="33"/>
      <c r="C758" s="33"/>
      <c r="D758" s="33"/>
    </row>
    <row r="759" spans="1:4" x14ac:dyDescent="0.25">
      <c r="A759" s="69"/>
      <c r="B759" s="33"/>
      <c r="C759" s="33"/>
      <c r="D759" s="33"/>
    </row>
    <row r="760" spans="1:4" x14ac:dyDescent="0.25">
      <c r="A760" s="69"/>
      <c r="B760" s="33"/>
      <c r="C760" s="33"/>
      <c r="D760" s="33"/>
    </row>
    <row r="761" spans="1:4" x14ac:dyDescent="0.25">
      <c r="A761" s="69"/>
      <c r="B761" s="33"/>
      <c r="C761" s="33"/>
      <c r="D761" s="33"/>
    </row>
    <row r="762" spans="1:4" x14ac:dyDescent="0.25">
      <c r="A762" s="69"/>
      <c r="B762" s="33"/>
      <c r="C762" s="33"/>
      <c r="D762" s="33"/>
    </row>
    <row r="763" spans="1:4" x14ac:dyDescent="0.25">
      <c r="A763" s="69"/>
      <c r="B763" s="33"/>
      <c r="C763" s="33"/>
      <c r="D763" s="33"/>
    </row>
    <row r="764" spans="1:4" x14ac:dyDescent="0.25">
      <c r="A764" s="69"/>
      <c r="B764" s="33"/>
      <c r="C764" s="33"/>
      <c r="D764" s="33"/>
    </row>
    <row r="765" spans="1:4" x14ac:dyDescent="0.25">
      <c r="A765" s="69"/>
      <c r="B765" s="33"/>
      <c r="C765" s="33"/>
      <c r="D765" s="33"/>
    </row>
    <row r="766" spans="1:4" x14ac:dyDescent="0.25">
      <c r="A766" s="69"/>
      <c r="B766" s="33"/>
      <c r="C766" s="33"/>
      <c r="D766" s="33"/>
    </row>
    <row r="767" spans="1:4" x14ac:dyDescent="0.25">
      <c r="A767" s="69"/>
      <c r="B767" s="33"/>
      <c r="C767" s="33"/>
      <c r="D767" s="33"/>
    </row>
    <row r="768" spans="1:4" x14ac:dyDescent="0.25">
      <c r="A768" s="69"/>
      <c r="B768" s="33"/>
      <c r="C768" s="33"/>
      <c r="D768" s="33"/>
    </row>
    <row r="769" spans="1:4" x14ac:dyDescent="0.25">
      <c r="A769" s="69"/>
      <c r="B769" s="33"/>
      <c r="C769" s="33"/>
      <c r="D769" s="33"/>
    </row>
    <row r="770" spans="1:4" x14ac:dyDescent="0.25">
      <c r="A770" s="69"/>
      <c r="B770" s="33"/>
      <c r="C770" s="33"/>
      <c r="D770" s="33"/>
    </row>
    <row r="771" spans="1:4" x14ac:dyDescent="0.25">
      <c r="A771" s="69"/>
      <c r="B771" s="33"/>
      <c r="C771" s="33"/>
      <c r="D771" s="33"/>
    </row>
    <row r="772" spans="1:4" x14ac:dyDescent="0.25">
      <c r="A772" s="69"/>
      <c r="B772" s="33"/>
      <c r="C772" s="33"/>
      <c r="D772" s="33"/>
    </row>
    <row r="773" spans="1:4" x14ac:dyDescent="0.25">
      <c r="A773" s="69"/>
      <c r="B773" s="33"/>
      <c r="C773" s="33"/>
      <c r="D773" s="33"/>
    </row>
    <row r="774" spans="1:4" x14ac:dyDescent="0.25">
      <c r="A774" s="69"/>
      <c r="B774" s="33"/>
      <c r="C774" s="33"/>
      <c r="D774" s="33"/>
    </row>
    <row r="775" spans="1:4" x14ac:dyDescent="0.25">
      <c r="A775" s="69"/>
      <c r="B775" s="33"/>
      <c r="C775" s="33"/>
      <c r="D775" s="33"/>
    </row>
    <row r="776" spans="1:4" x14ac:dyDescent="0.25">
      <c r="A776" s="69"/>
      <c r="B776" s="33"/>
      <c r="C776" s="33"/>
      <c r="D776" s="33"/>
    </row>
    <row r="777" spans="1:4" x14ac:dyDescent="0.25">
      <c r="A777" s="69"/>
      <c r="B777" s="33"/>
      <c r="C777" s="33"/>
      <c r="D777" s="33"/>
    </row>
    <row r="778" spans="1:4" x14ac:dyDescent="0.25">
      <c r="A778" s="69"/>
      <c r="B778" s="33"/>
      <c r="C778" s="33"/>
      <c r="D778" s="33"/>
    </row>
    <row r="779" spans="1:4" x14ac:dyDescent="0.25">
      <c r="A779" s="69"/>
      <c r="B779" s="33"/>
      <c r="C779" s="33"/>
      <c r="D779" s="33"/>
    </row>
    <row r="780" spans="1:4" x14ac:dyDescent="0.25">
      <c r="A780" s="69"/>
      <c r="B780" s="33"/>
      <c r="C780" s="33"/>
      <c r="D780" s="33"/>
    </row>
    <row r="781" spans="1:4" x14ac:dyDescent="0.25">
      <c r="A781" s="69"/>
      <c r="B781" s="33"/>
      <c r="C781" s="33"/>
      <c r="D781" s="33"/>
    </row>
    <row r="782" spans="1:4" x14ac:dyDescent="0.25">
      <c r="A782" s="69"/>
      <c r="B782" s="33"/>
      <c r="C782" s="33"/>
      <c r="D782" s="33"/>
    </row>
    <row r="783" spans="1:4" x14ac:dyDescent="0.25">
      <c r="A783" s="69"/>
      <c r="B783" s="33"/>
      <c r="C783" s="33"/>
      <c r="D783" s="33"/>
    </row>
    <row r="784" spans="1:4" x14ac:dyDescent="0.25">
      <c r="A784" s="69"/>
      <c r="B784" s="33"/>
      <c r="C784" s="33"/>
      <c r="D784" s="33"/>
    </row>
    <row r="785" spans="1:4" x14ac:dyDescent="0.25">
      <c r="A785" s="69"/>
      <c r="B785" s="33"/>
      <c r="C785" s="33"/>
      <c r="D785" s="33"/>
    </row>
    <row r="786" spans="1:4" x14ac:dyDescent="0.25">
      <c r="A786" s="69"/>
      <c r="B786" s="33"/>
      <c r="C786" s="33"/>
      <c r="D786" s="33"/>
    </row>
    <row r="787" spans="1:4" x14ac:dyDescent="0.25">
      <c r="A787" s="69"/>
      <c r="B787" s="33"/>
      <c r="C787" s="33"/>
      <c r="D787" s="33"/>
    </row>
    <row r="788" spans="1:4" x14ac:dyDescent="0.25">
      <c r="A788" s="69"/>
      <c r="B788" s="33"/>
      <c r="C788" s="33"/>
      <c r="D788" s="33"/>
    </row>
    <row r="789" spans="1:4" x14ac:dyDescent="0.25">
      <c r="A789" s="69"/>
      <c r="B789" s="33"/>
      <c r="C789" s="33"/>
      <c r="D789" s="33"/>
    </row>
    <row r="790" spans="1:4" x14ac:dyDescent="0.25">
      <c r="A790" s="69"/>
      <c r="B790" s="33"/>
      <c r="C790" s="33"/>
      <c r="D790" s="33"/>
    </row>
    <row r="791" spans="1:4" x14ac:dyDescent="0.25">
      <c r="A791" s="69"/>
      <c r="B791" s="33"/>
      <c r="C791" s="33"/>
      <c r="D791" s="33"/>
    </row>
    <row r="792" spans="1:4" x14ac:dyDescent="0.25">
      <c r="A792" s="69"/>
      <c r="B792" s="33"/>
      <c r="C792" s="33"/>
      <c r="D792" s="33"/>
    </row>
    <row r="793" spans="1:4" x14ac:dyDescent="0.25">
      <c r="A793" s="69"/>
      <c r="B793" s="33"/>
      <c r="C793" s="33"/>
      <c r="D793" s="33"/>
    </row>
    <row r="794" spans="1:4" x14ac:dyDescent="0.25">
      <c r="A794" s="69"/>
      <c r="B794" s="33"/>
      <c r="C794" s="33"/>
      <c r="D794" s="33"/>
    </row>
    <row r="795" spans="1:4" x14ac:dyDescent="0.25">
      <c r="A795" s="69"/>
      <c r="B795" s="33"/>
      <c r="C795" s="33"/>
      <c r="D795" s="33"/>
    </row>
    <row r="796" spans="1:4" x14ac:dyDescent="0.25">
      <c r="A796" s="69"/>
      <c r="B796" s="33"/>
      <c r="C796" s="33"/>
      <c r="D796" s="33"/>
    </row>
    <row r="797" spans="1:4" x14ac:dyDescent="0.25">
      <c r="A797" s="69"/>
      <c r="B797" s="33"/>
      <c r="C797" s="33"/>
      <c r="D797" s="33"/>
    </row>
    <row r="798" spans="1:4" x14ac:dyDescent="0.25">
      <c r="A798" s="69"/>
      <c r="B798" s="33"/>
      <c r="C798" s="33"/>
      <c r="D798" s="33"/>
    </row>
    <row r="799" spans="1:4" x14ac:dyDescent="0.25">
      <c r="A799" s="69"/>
      <c r="B799" s="33"/>
      <c r="C799" s="33"/>
      <c r="D799" s="33"/>
    </row>
    <row r="800" spans="1:4" x14ac:dyDescent="0.25">
      <c r="A800" s="69"/>
      <c r="B800" s="33"/>
      <c r="C800" s="33"/>
      <c r="D800" s="33"/>
    </row>
    <row r="801" spans="1:4" x14ac:dyDescent="0.25">
      <c r="A801" s="69"/>
      <c r="B801" s="33"/>
      <c r="C801" s="33"/>
      <c r="D801" s="33"/>
    </row>
    <row r="802" spans="1:4" x14ac:dyDescent="0.25">
      <c r="A802" s="69"/>
      <c r="B802" s="33"/>
      <c r="C802" s="33"/>
      <c r="D802" s="33"/>
    </row>
    <row r="803" spans="1:4" x14ac:dyDescent="0.25">
      <c r="A803" s="69"/>
      <c r="B803" s="33"/>
      <c r="C803" s="33"/>
      <c r="D803" s="33"/>
    </row>
    <row r="804" spans="1:4" x14ac:dyDescent="0.25">
      <c r="A804" s="69"/>
      <c r="B804" s="33"/>
      <c r="C804" s="33"/>
      <c r="D804" s="33"/>
    </row>
    <row r="805" spans="1:4" x14ac:dyDescent="0.25">
      <c r="A805" s="69"/>
      <c r="B805" s="33"/>
      <c r="C805" s="33"/>
      <c r="D805" s="33"/>
    </row>
    <row r="806" spans="1:4" x14ac:dyDescent="0.25">
      <c r="A806" s="69"/>
      <c r="B806" s="33"/>
      <c r="C806" s="33"/>
      <c r="D806" s="33"/>
    </row>
    <row r="807" spans="1:4" x14ac:dyDescent="0.25">
      <c r="A807" s="69"/>
      <c r="B807" s="33"/>
      <c r="C807" s="33"/>
      <c r="D807" s="33"/>
    </row>
    <row r="808" spans="1:4" x14ac:dyDescent="0.25">
      <c r="A808" s="69"/>
      <c r="B808" s="33"/>
      <c r="C808" s="33"/>
      <c r="D808" s="33"/>
    </row>
    <row r="809" spans="1:4" x14ac:dyDescent="0.25">
      <c r="A809" s="69"/>
      <c r="B809" s="33"/>
      <c r="C809" s="33"/>
      <c r="D809" s="33"/>
    </row>
    <row r="810" spans="1:4" x14ac:dyDescent="0.25">
      <c r="A810" s="69"/>
      <c r="B810" s="33"/>
      <c r="C810" s="33"/>
      <c r="D810" s="33"/>
    </row>
    <row r="811" spans="1:4" x14ac:dyDescent="0.25">
      <c r="A811" s="69"/>
      <c r="B811" s="33"/>
      <c r="C811" s="33"/>
      <c r="D811" s="33"/>
    </row>
    <row r="812" spans="1:4" x14ac:dyDescent="0.25">
      <c r="A812" s="69"/>
      <c r="B812" s="33"/>
      <c r="C812" s="33"/>
      <c r="D812" s="33"/>
    </row>
    <row r="813" spans="1:4" x14ac:dyDescent="0.25">
      <c r="A813" s="69"/>
      <c r="B813" s="33"/>
      <c r="C813" s="33"/>
      <c r="D813" s="33"/>
    </row>
    <row r="814" spans="1:4" x14ac:dyDescent="0.25">
      <c r="A814" s="69"/>
      <c r="B814" s="33"/>
      <c r="C814" s="33"/>
      <c r="D814" s="33"/>
    </row>
    <row r="815" spans="1:4" x14ac:dyDescent="0.25">
      <c r="A815" s="69"/>
      <c r="B815" s="33"/>
      <c r="C815" s="33"/>
      <c r="D815" s="33"/>
    </row>
    <row r="816" spans="1:4" x14ac:dyDescent="0.25">
      <c r="A816" s="69"/>
      <c r="B816" s="33"/>
      <c r="C816" s="33"/>
      <c r="D816" s="33"/>
    </row>
    <row r="817" spans="1:4" x14ac:dyDescent="0.25">
      <c r="A817" s="69"/>
      <c r="B817" s="33"/>
      <c r="C817" s="33"/>
      <c r="D817" s="33"/>
    </row>
    <row r="818" spans="1:4" x14ac:dyDescent="0.25">
      <c r="A818" s="69"/>
      <c r="B818" s="33"/>
      <c r="C818" s="33"/>
      <c r="D818" s="33"/>
    </row>
    <row r="819" spans="1:4" x14ac:dyDescent="0.25">
      <c r="A819" s="69"/>
      <c r="B819" s="33"/>
      <c r="C819" s="33"/>
      <c r="D819" s="33"/>
    </row>
    <row r="820" spans="1:4" x14ac:dyDescent="0.25">
      <c r="A820" s="69"/>
      <c r="B820" s="33"/>
      <c r="C820" s="33"/>
      <c r="D820" s="33"/>
    </row>
    <row r="821" spans="1:4" x14ac:dyDescent="0.25">
      <c r="A821" s="69"/>
      <c r="B821" s="33"/>
      <c r="C821" s="33"/>
      <c r="D821" s="33"/>
    </row>
    <row r="822" spans="1:4" x14ac:dyDescent="0.25">
      <c r="A822" s="69"/>
      <c r="B822" s="33"/>
      <c r="C822" s="33"/>
      <c r="D822" s="33"/>
    </row>
    <row r="823" spans="1:4" x14ac:dyDescent="0.25">
      <c r="A823" s="69"/>
      <c r="B823" s="33"/>
      <c r="C823" s="33"/>
      <c r="D823" s="33"/>
    </row>
    <row r="824" spans="1:4" x14ac:dyDescent="0.25">
      <c r="A824" s="69"/>
      <c r="B824" s="33"/>
      <c r="C824" s="33"/>
      <c r="D824" s="33"/>
    </row>
    <row r="825" spans="1:4" x14ac:dyDescent="0.25">
      <c r="A825" s="69"/>
      <c r="B825" s="33"/>
      <c r="C825" s="33"/>
      <c r="D825" s="33"/>
    </row>
    <row r="826" spans="1:4" x14ac:dyDescent="0.25">
      <c r="A826" s="69"/>
      <c r="B826" s="33"/>
      <c r="C826" s="33"/>
      <c r="D826" s="33"/>
    </row>
    <row r="827" spans="1:4" x14ac:dyDescent="0.25">
      <c r="A827" s="69"/>
      <c r="B827" s="33"/>
      <c r="C827" s="33"/>
      <c r="D827" s="33"/>
    </row>
    <row r="828" spans="1:4" x14ac:dyDescent="0.25">
      <c r="A828" s="69"/>
      <c r="B828" s="33"/>
      <c r="C828" s="33"/>
      <c r="D828" s="33"/>
    </row>
    <row r="829" spans="1:4" x14ac:dyDescent="0.25">
      <c r="A829" s="69"/>
      <c r="B829" s="33"/>
      <c r="C829" s="33"/>
      <c r="D829" s="33"/>
    </row>
    <row r="830" spans="1:4" x14ac:dyDescent="0.25">
      <c r="A830" s="69"/>
      <c r="B830" s="33"/>
      <c r="C830" s="33"/>
      <c r="D830" s="33"/>
    </row>
    <row r="831" spans="1:4" x14ac:dyDescent="0.25">
      <c r="A831" s="69"/>
      <c r="B831" s="33"/>
      <c r="C831" s="33"/>
      <c r="D831" s="33"/>
    </row>
    <row r="832" spans="1:4" x14ac:dyDescent="0.25">
      <c r="A832" s="69"/>
      <c r="B832" s="33"/>
      <c r="C832" s="33"/>
      <c r="D832" s="33"/>
    </row>
    <row r="833" spans="1:4" x14ac:dyDescent="0.25">
      <c r="A833" s="69"/>
      <c r="B833" s="33"/>
      <c r="C833" s="33"/>
      <c r="D833" s="33"/>
    </row>
    <row r="834" spans="1:4" x14ac:dyDescent="0.25">
      <c r="A834" s="69"/>
      <c r="B834" s="33"/>
      <c r="C834" s="33"/>
      <c r="D834" s="33"/>
    </row>
    <row r="835" spans="1:4" x14ac:dyDescent="0.25">
      <c r="A835" s="69"/>
      <c r="B835" s="33"/>
      <c r="C835" s="33"/>
      <c r="D835" s="33"/>
    </row>
    <row r="836" spans="1:4" x14ac:dyDescent="0.25">
      <c r="A836" s="69"/>
      <c r="B836" s="33"/>
      <c r="C836" s="33"/>
      <c r="D836" s="33"/>
    </row>
    <row r="837" spans="1:4" x14ac:dyDescent="0.25">
      <c r="A837" s="69"/>
      <c r="B837" s="33"/>
      <c r="C837" s="33"/>
      <c r="D837" s="33"/>
    </row>
    <row r="838" spans="1:4" x14ac:dyDescent="0.25">
      <c r="A838" s="69"/>
      <c r="B838" s="33"/>
      <c r="C838" s="33"/>
      <c r="D838" s="33"/>
    </row>
    <row r="839" spans="1:4" x14ac:dyDescent="0.25">
      <c r="A839" s="69"/>
      <c r="B839" s="33"/>
      <c r="C839" s="33"/>
      <c r="D839" s="33"/>
    </row>
    <row r="840" spans="1:4" x14ac:dyDescent="0.25">
      <c r="A840" s="69"/>
      <c r="B840" s="33"/>
      <c r="C840" s="33"/>
      <c r="D840" s="33"/>
    </row>
    <row r="841" spans="1:4" x14ac:dyDescent="0.25">
      <c r="A841" s="69"/>
      <c r="B841" s="33"/>
      <c r="C841" s="33"/>
      <c r="D841" s="33"/>
    </row>
    <row r="842" spans="1:4" x14ac:dyDescent="0.25">
      <c r="A842" s="69"/>
      <c r="B842" s="33"/>
      <c r="C842" s="33"/>
      <c r="D842" s="33"/>
    </row>
    <row r="843" spans="1:4" x14ac:dyDescent="0.25">
      <c r="A843" s="69"/>
      <c r="B843" s="33"/>
      <c r="C843" s="33"/>
      <c r="D843" s="33"/>
    </row>
    <row r="844" spans="1:4" x14ac:dyDescent="0.25">
      <c r="A844" s="69"/>
      <c r="B844" s="33"/>
      <c r="C844" s="33"/>
      <c r="D844" s="33"/>
    </row>
    <row r="845" spans="1:4" x14ac:dyDescent="0.25">
      <c r="A845" s="69"/>
      <c r="B845" s="33"/>
      <c r="C845" s="33"/>
      <c r="D845" s="33"/>
    </row>
    <row r="846" spans="1:4" x14ac:dyDescent="0.25">
      <c r="A846" s="69"/>
      <c r="B846" s="33"/>
      <c r="C846" s="33"/>
      <c r="D846" s="33"/>
    </row>
    <row r="847" spans="1:4" x14ac:dyDescent="0.25">
      <c r="A847" s="69"/>
      <c r="B847" s="33"/>
      <c r="C847" s="33"/>
      <c r="D847" s="33"/>
    </row>
    <row r="848" spans="1:4" x14ac:dyDescent="0.25">
      <c r="A848" s="69"/>
      <c r="B848" s="33"/>
      <c r="C848" s="33"/>
      <c r="D848" s="33"/>
    </row>
    <row r="849" spans="1:4" x14ac:dyDescent="0.25">
      <c r="A849" s="69"/>
      <c r="B849" s="33"/>
      <c r="C849" s="33"/>
      <c r="D849" s="33"/>
    </row>
    <row r="850" spans="1:4" x14ac:dyDescent="0.25">
      <c r="A850" s="69"/>
      <c r="B850" s="33"/>
      <c r="C850" s="33"/>
      <c r="D850" s="33"/>
    </row>
    <row r="851" spans="1:4" x14ac:dyDescent="0.25">
      <c r="A851" s="69"/>
      <c r="B851" s="33"/>
      <c r="C851" s="33"/>
      <c r="D851" s="33"/>
    </row>
    <row r="852" spans="1:4" x14ac:dyDescent="0.25">
      <c r="A852" s="69"/>
      <c r="B852" s="33"/>
      <c r="C852" s="33"/>
      <c r="D852" s="33"/>
    </row>
    <row r="853" spans="1:4" x14ac:dyDescent="0.25">
      <c r="A853" s="69"/>
      <c r="B853" s="33"/>
      <c r="C853" s="33"/>
      <c r="D853" s="33"/>
    </row>
    <row r="854" spans="1:4" x14ac:dyDescent="0.25">
      <c r="A854" s="69"/>
      <c r="B854" s="33"/>
      <c r="C854" s="33"/>
      <c r="D854" s="33"/>
    </row>
    <row r="855" spans="1:4" x14ac:dyDescent="0.25">
      <c r="A855" s="69"/>
      <c r="B855" s="33"/>
      <c r="C855" s="33"/>
      <c r="D855" s="33"/>
    </row>
    <row r="856" spans="1:4" x14ac:dyDescent="0.25">
      <c r="A856" s="69"/>
      <c r="B856" s="33"/>
      <c r="C856" s="33"/>
      <c r="D856" s="33"/>
    </row>
    <row r="857" spans="1:4" x14ac:dyDescent="0.25">
      <c r="A857" s="69"/>
      <c r="B857" s="33"/>
      <c r="C857" s="33"/>
      <c r="D857" s="33"/>
    </row>
    <row r="858" spans="1:4" x14ac:dyDescent="0.25">
      <c r="A858" s="69"/>
      <c r="B858" s="33"/>
      <c r="C858" s="33"/>
      <c r="D858" s="33"/>
    </row>
    <row r="859" spans="1:4" x14ac:dyDescent="0.25">
      <c r="A859" s="69"/>
      <c r="B859" s="33"/>
      <c r="C859" s="33"/>
      <c r="D859" s="33"/>
    </row>
    <row r="860" spans="1:4" x14ac:dyDescent="0.25">
      <c r="A860" s="69"/>
      <c r="B860" s="33"/>
      <c r="C860" s="33"/>
      <c r="D860" s="33"/>
    </row>
    <row r="861" spans="1:4" x14ac:dyDescent="0.25">
      <c r="A861" s="69"/>
      <c r="B861" s="33"/>
      <c r="C861" s="33"/>
      <c r="D861" s="33"/>
    </row>
    <row r="862" spans="1:4" x14ac:dyDescent="0.25">
      <c r="A862" s="69"/>
      <c r="B862" s="33"/>
      <c r="C862" s="33"/>
      <c r="D862" s="33"/>
    </row>
    <row r="863" spans="1:4" x14ac:dyDescent="0.25">
      <c r="A863" s="69"/>
      <c r="B863" s="33"/>
      <c r="C863" s="33"/>
      <c r="D863" s="33"/>
    </row>
    <row r="864" spans="1:4" x14ac:dyDescent="0.25">
      <c r="A864" s="69"/>
      <c r="B864" s="33"/>
      <c r="C864" s="33"/>
      <c r="D864" s="33"/>
    </row>
    <row r="865" spans="1:4" x14ac:dyDescent="0.25">
      <c r="A865" s="69"/>
      <c r="B865" s="33"/>
      <c r="C865" s="33"/>
      <c r="D865" s="33"/>
    </row>
    <row r="866" spans="1:4" x14ac:dyDescent="0.25">
      <c r="A866" s="69"/>
      <c r="B866" s="33"/>
      <c r="C866" s="33"/>
      <c r="D866" s="33"/>
    </row>
    <row r="867" spans="1:4" x14ac:dyDescent="0.25">
      <c r="A867" s="69"/>
      <c r="B867" s="33"/>
      <c r="C867" s="33"/>
      <c r="D867" s="33"/>
    </row>
    <row r="868" spans="1:4" x14ac:dyDescent="0.25">
      <c r="A868" s="69"/>
      <c r="B868" s="33"/>
      <c r="C868" s="33"/>
      <c r="D868" s="33"/>
    </row>
    <row r="869" spans="1:4" x14ac:dyDescent="0.25">
      <c r="A869" s="69"/>
      <c r="B869" s="33"/>
      <c r="C869" s="33"/>
      <c r="D869" s="33"/>
    </row>
    <row r="870" spans="1:4" x14ac:dyDescent="0.25">
      <c r="A870" s="69"/>
      <c r="B870" s="33"/>
      <c r="C870" s="33"/>
      <c r="D870" s="33"/>
    </row>
    <row r="871" spans="1:4" x14ac:dyDescent="0.25">
      <c r="A871" s="69"/>
      <c r="B871" s="33"/>
      <c r="C871" s="33"/>
      <c r="D871" s="33"/>
    </row>
    <row r="872" spans="1:4" x14ac:dyDescent="0.25">
      <c r="A872" s="69"/>
      <c r="B872" s="33"/>
      <c r="C872" s="33"/>
      <c r="D872" s="33"/>
    </row>
    <row r="873" spans="1:4" x14ac:dyDescent="0.25">
      <c r="A873" s="69"/>
      <c r="B873" s="33"/>
      <c r="C873" s="33"/>
      <c r="D873" s="33"/>
    </row>
    <row r="874" spans="1:4" x14ac:dyDescent="0.25">
      <c r="A874" s="69"/>
      <c r="B874" s="33"/>
      <c r="C874" s="33"/>
      <c r="D874" s="33"/>
    </row>
    <row r="875" spans="1:4" x14ac:dyDescent="0.25">
      <c r="A875" s="69"/>
      <c r="B875" s="33"/>
      <c r="C875" s="33"/>
      <c r="D875" s="33"/>
    </row>
    <row r="876" spans="1:4" x14ac:dyDescent="0.25">
      <c r="A876" s="69"/>
      <c r="B876" s="33"/>
      <c r="C876" s="33"/>
      <c r="D876" s="33"/>
    </row>
    <row r="877" spans="1:4" x14ac:dyDescent="0.25">
      <c r="A877" s="69"/>
      <c r="B877" s="33"/>
      <c r="C877" s="33"/>
      <c r="D877" s="33"/>
    </row>
    <row r="878" spans="1:4" x14ac:dyDescent="0.25">
      <c r="A878" s="69"/>
      <c r="B878" s="33"/>
      <c r="C878" s="33"/>
      <c r="D878" s="33"/>
    </row>
    <row r="879" spans="1:4" x14ac:dyDescent="0.25">
      <c r="A879" s="69"/>
      <c r="B879" s="33"/>
      <c r="C879" s="33"/>
      <c r="D879" s="33"/>
    </row>
    <row r="880" spans="1:4" x14ac:dyDescent="0.25">
      <c r="A880" s="69"/>
      <c r="B880" s="33"/>
      <c r="C880" s="33"/>
      <c r="D880" s="33"/>
    </row>
    <row r="881" spans="1:4" x14ac:dyDescent="0.25">
      <c r="A881" s="69"/>
      <c r="B881" s="33"/>
      <c r="C881" s="33"/>
      <c r="D881" s="33"/>
    </row>
    <row r="882" spans="1:4" x14ac:dyDescent="0.25">
      <c r="A882" s="69"/>
      <c r="B882" s="33"/>
      <c r="C882" s="33"/>
      <c r="D882" s="33"/>
    </row>
    <row r="883" spans="1:4" x14ac:dyDescent="0.25">
      <c r="A883" s="69"/>
      <c r="B883" s="33"/>
      <c r="C883" s="33"/>
      <c r="D883" s="33"/>
    </row>
    <row r="884" spans="1:4" x14ac:dyDescent="0.25">
      <c r="A884" s="69"/>
      <c r="B884" s="33"/>
      <c r="C884" s="33"/>
      <c r="D884" s="33"/>
    </row>
    <row r="885" spans="1:4" x14ac:dyDescent="0.25">
      <c r="A885" s="69"/>
      <c r="B885" s="33"/>
      <c r="C885" s="33"/>
      <c r="D885" s="33"/>
    </row>
    <row r="886" spans="1:4" x14ac:dyDescent="0.25">
      <c r="A886" s="69"/>
      <c r="B886" s="33"/>
      <c r="C886" s="33"/>
      <c r="D886" s="33"/>
    </row>
    <row r="887" spans="1:4" x14ac:dyDescent="0.25">
      <c r="A887" s="69"/>
      <c r="B887" s="33"/>
      <c r="C887" s="33"/>
      <c r="D887" s="33"/>
    </row>
    <row r="888" spans="1:4" x14ac:dyDescent="0.25">
      <c r="A888" s="69"/>
      <c r="B888" s="33"/>
      <c r="C888" s="33"/>
      <c r="D888" s="33"/>
    </row>
    <row r="889" spans="1:4" x14ac:dyDescent="0.25">
      <c r="A889" s="69"/>
      <c r="B889" s="33"/>
      <c r="C889" s="33"/>
      <c r="D889" s="33"/>
    </row>
    <row r="890" spans="1:4" x14ac:dyDescent="0.25">
      <c r="A890" s="69"/>
      <c r="B890" s="33"/>
      <c r="C890" s="33"/>
      <c r="D890" s="33"/>
    </row>
    <row r="891" spans="1:4" x14ac:dyDescent="0.25">
      <c r="A891" s="69"/>
      <c r="B891" s="33"/>
      <c r="C891" s="33"/>
      <c r="D891" s="33"/>
    </row>
    <row r="892" spans="1:4" x14ac:dyDescent="0.25">
      <c r="A892" s="69"/>
      <c r="B892" s="33"/>
      <c r="C892" s="33"/>
      <c r="D892" s="33"/>
    </row>
    <row r="893" spans="1:4" x14ac:dyDescent="0.25">
      <c r="A893" s="69"/>
      <c r="B893" s="33"/>
      <c r="C893" s="33"/>
      <c r="D893" s="33"/>
    </row>
    <row r="894" spans="1:4" x14ac:dyDescent="0.25">
      <c r="A894" s="69"/>
      <c r="B894" s="33"/>
      <c r="C894" s="33"/>
      <c r="D894" s="33"/>
    </row>
    <row r="895" spans="1:4" x14ac:dyDescent="0.25">
      <c r="A895" s="69"/>
      <c r="B895" s="33"/>
      <c r="C895" s="33"/>
      <c r="D895" s="33"/>
    </row>
    <row r="896" spans="1:4" x14ac:dyDescent="0.25">
      <c r="A896" s="69"/>
      <c r="B896" s="33"/>
      <c r="C896" s="33"/>
      <c r="D896" s="33"/>
    </row>
    <row r="897" spans="1:4" x14ac:dyDescent="0.25">
      <c r="A897" s="69"/>
      <c r="B897" s="33"/>
      <c r="C897" s="33"/>
      <c r="D897" s="33"/>
    </row>
    <row r="898" spans="1:4" x14ac:dyDescent="0.25">
      <c r="A898" s="69"/>
      <c r="B898" s="33"/>
      <c r="C898" s="33"/>
      <c r="D898" s="33"/>
    </row>
    <row r="899" spans="1:4" x14ac:dyDescent="0.25">
      <c r="A899" s="69"/>
      <c r="B899" s="33"/>
      <c r="C899" s="33"/>
      <c r="D899" s="33"/>
    </row>
    <row r="900" spans="1:4" x14ac:dyDescent="0.25">
      <c r="A900" s="69"/>
      <c r="B900" s="33"/>
      <c r="C900" s="33"/>
      <c r="D900" s="33"/>
    </row>
    <row r="901" spans="1:4" x14ac:dyDescent="0.25">
      <c r="A901" s="69"/>
      <c r="B901" s="33"/>
      <c r="C901" s="33"/>
      <c r="D901" s="33"/>
    </row>
    <row r="902" spans="1:4" x14ac:dyDescent="0.25">
      <c r="A902" s="69"/>
      <c r="B902" s="33"/>
      <c r="C902" s="33"/>
      <c r="D902" s="33"/>
    </row>
    <row r="903" spans="1:4" x14ac:dyDescent="0.25">
      <c r="A903" s="69"/>
      <c r="B903" s="33"/>
      <c r="C903" s="33"/>
      <c r="D903" s="33"/>
    </row>
    <row r="904" spans="1:4" x14ac:dyDescent="0.25">
      <c r="A904" s="69"/>
      <c r="B904" s="33"/>
      <c r="C904" s="33"/>
      <c r="D904" s="33"/>
    </row>
    <row r="905" spans="1:4" x14ac:dyDescent="0.25">
      <c r="A905" s="69"/>
      <c r="B905" s="33"/>
      <c r="C905" s="33"/>
      <c r="D905" s="33"/>
    </row>
    <row r="906" spans="1:4" x14ac:dyDescent="0.25">
      <c r="A906" s="69"/>
      <c r="B906" s="33"/>
      <c r="C906" s="33"/>
      <c r="D906" s="33"/>
    </row>
    <row r="907" spans="1:4" x14ac:dyDescent="0.25">
      <c r="A907" s="69"/>
      <c r="B907" s="33"/>
      <c r="C907" s="33"/>
      <c r="D907" s="33"/>
    </row>
    <row r="908" spans="1:4" x14ac:dyDescent="0.25">
      <c r="A908" s="69"/>
      <c r="B908" s="33"/>
      <c r="C908" s="33"/>
      <c r="D908" s="33"/>
    </row>
    <row r="909" spans="1:4" x14ac:dyDescent="0.25">
      <c r="A909" s="69"/>
      <c r="B909" s="33"/>
      <c r="C909" s="33"/>
      <c r="D909" s="33"/>
    </row>
    <row r="910" spans="1:4" x14ac:dyDescent="0.25">
      <c r="A910" s="69"/>
      <c r="B910" s="33"/>
      <c r="C910" s="33"/>
      <c r="D910" s="33"/>
    </row>
    <row r="911" spans="1:4" x14ac:dyDescent="0.25">
      <c r="A911" s="69"/>
      <c r="B911" s="33"/>
      <c r="C911" s="33"/>
      <c r="D911" s="33"/>
    </row>
    <row r="912" spans="1:4" x14ac:dyDescent="0.25">
      <c r="A912" s="69"/>
      <c r="B912" s="33"/>
      <c r="C912" s="33"/>
      <c r="D912" s="33"/>
    </row>
    <row r="913" spans="1:4" x14ac:dyDescent="0.25">
      <c r="A913" s="69"/>
      <c r="B913" s="33"/>
      <c r="C913" s="33"/>
      <c r="D913" s="33"/>
    </row>
    <row r="914" spans="1:4" x14ac:dyDescent="0.25">
      <c r="A914" s="69"/>
      <c r="B914" s="33"/>
      <c r="C914" s="33"/>
      <c r="D914" s="33"/>
    </row>
    <row r="915" spans="1:4" x14ac:dyDescent="0.25">
      <c r="A915" s="69"/>
      <c r="B915" s="33"/>
      <c r="C915" s="33"/>
      <c r="D915" s="33"/>
    </row>
    <row r="916" spans="1:4" x14ac:dyDescent="0.25">
      <c r="A916" s="69"/>
      <c r="B916" s="33"/>
      <c r="C916" s="33"/>
      <c r="D916" s="33"/>
    </row>
    <row r="917" spans="1:4" x14ac:dyDescent="0.25">
      <c r="A917" s="69"/>
      <c r="B917" s="33"/>
      <c r="C917" s="33"/>
      <c r="D917" s="33"/>
    </row>
    <row r="918" spans="1:4" x14ac:dyDescent="0.25">
      <c r="A918" s="69"/>
      <c r="B918" s="33"/>
      <c r="C918" s="33"/>
      <c r="D918" s="33"/>
    </row>
    <row r="919" spans="1:4" x14ac:dyDescent="0.25">
      <c r="A919" s="69"/>
      <c r="B919" s="33"/>
      <c r="C919" s="33"/>
      <c r="D919" s="33"/>
    </row>
    <row r="920" spans="1:4" x14ac:dyDescent="0.25">
      <c r="A920" s="69"/>
      <c r="B920" s="33"/>
      <c r="C920" s="33"/>
      <c r="D920" s="33"/>
    </row>
    <row r="921" spans="1:4" x14ac:dyDescent="0.25">
      <c r="A921" s="69"/>
      <c r="B921" s="33"/>
      <c r="C921" s="33"/>
      <c r="D921" s="33"/>
    </row>
    <row r="922" spans="1:4" x14ac:dyDescent="0.25">
      <c r="A922" s="69"/>
      <c r="B922" s="33"/>
      <c r="C922" s="33"/>
      <c r="D922" s="33"/>
    </row>
    <row r="923" spans="1:4" x14ac:dyDescent="0.25">
      <c r="A923" s="69"/>
      <c r="B923" s="33"/>
      <c r="C923" s="33"/>
      <c r="D923" s="33"/>
    </row>
    <row r="924" spans="1:4" x14ac:dyDescent="0.25">
      <c r="A924" s="69"/>
      <c r="B924" s="33"/>
      <c r="C924" s="33"/>
      <c r="D924" s="33"/>
    </row>
    <row r="925" spans="1:4" x14ac:dyDescent="0.25">
      <c r="A925" s="69"/>
      <c r="B925" s="33"/>
      <c r="C925" s="33"/>
      <c r="D925" s="33"/>
    </row>
    <row r="926" spans="1:4" x14ac:dyDescent="0.25">
      <c r="A926" s="69"/>
      <c r="B926" s="33"/>
      <c r="C926" s="33"/>
      <c r="D926" s="33"/>
    </row>
    <row r="927" spans="1:4" x14ac:dyDescent="0.25">
      <c r="A927" s="69"/>
      <c r="B927" s="33"/>
      <c r="C927" s="33"/>
      <c r="D927" s="33"/>
    </row>
    <row r="928" spans="1:4" x14ac:dyDescent="0.25">
      <c r="A928" s="69"/>
      <c r="B928" s="33"/>
      <c r="C928" s="33"/>
      <c r="D928" s="33"/>
    </row>
    <row r="929" spans="1:4" x14ac:dyDescent="0.25">
      <c r="A929" s="69"/>
      <c r="B929" s="33"/>
      <c r="C929" s="33"/>
      <c r="D929" s="33"/>
    </row>
    <row r="930" spans="1:4" x14ac:dyDescent="0.25">
      <c r="A930" s="69"/>
      <c r="B930" s="33"/>
      <c r="C930" s="33"/>
      <c r="D930" s="33"/>
    </row>
    <row r="931" spans="1:4" x14ac:dyDescent="0.25">
      <c r="A931" s="69"/>
      <c r="B931" s="33"/>
      <c r="C931" s="33"/>
      <c r="D931" s="33"/>
    </row>
    <row r="932" spans="1:4" x14ac:dyDescent="0.25">
      <c r="A932" s="69"/>
      <c r="B932" s="33"/>
      <c r="C932" s="33"/>
      <c r="D932" s="33"/>
    </row>
    <row r="933" spans="1:4" x14ac:dyDescent="0.25">
      <c r="A933" s="69"/>
      <c r="B933" s="33"/>
      <c r="C933" s="33"/>
      <c r="D933" s="33"/>
    </row>
    <row r="934" spans="1:4" x14ac:dyDescent="0.25">
      <c r="A934" s="69"/>
      <c r="B934" s="33"/>
      <c r="C934" s="33"/>
      <c r="D934" s="33"/>
    </row>
    <row r="935" spans="1:4" x14ac:dyDescent="0.25">
      <c r="A935" s="69"/>
      <c r="B935" s="33"/>
      <c r="C935" s="33"/>
      <c r="D935" s="33"/>
    </row>
    <row r="936" spans="1:4" x14ac:dyDescent="0.25">
      <c r="A936" s="69"/>
      <c r="B936" s="33"/>
      <c r="C936" s="33"/>
      <c r="D936" s="33"/>
    </row>
    <row r="937" spans="1:4" x14ac:dyDescent="0.25">
      <c r="A937" s="69"/>
      <c r="B937" s="33"/>
      <c r="C937" s="33"/>
      <c r="D937" s="33"/>
    </row>
    <row r="938" spans="1:4" x14ac:dyDescent="0.25">
      <c r="A938" s="69"/>
      <c r="B938" s="33"/>
      <c r="C938" s="33"/>
      <c r="D938" s="33"/>
    </row>
    <row r="939" spans="1:4" x14ac:dyDescent="0.25">
      <c r="A939" s="69"/>
      <c r="B939" s="33"/>
      <c r="C939" s="33"/>
      <c r="D939" s="33"/>
    </row>
    <row r="940" spans="1:4" x14ac:dyDescent="0.25">
      <c r="A940" s="69"/>
      <c r="B940" s="33"/>
      <c r="C940" s="33"/>
      <c r="D940" s="33"/>
    </row>
    <row r="941" spans="1:4" x14ac:dyDescent="0.25">
      <c r="A941" s="69"/>
      <c r="B941" s="33"/>
      <c r="C941" s="33"/>
      <c r="D941" s="33"/>
    </row>
    <row r="942" spans="1:4" x14ac:dyDescent="0.25">
      <c r="A942" s="69"/>
      <c r="B942" s="33"/>
      <c r="C942" s="33"/>
      <c r="D942" s="33"/>
    </row>
    <row r="943" spans="1:4" x14ac:dyDescent="0.25">
      <c r="A943" s="69"/>
      <c r="B943" s="33"/>
      <c r="C943" s="33"/>
      <c r="D943" s="33"/>
    </row>
    <row r="944" spans="1:4" x14ac:dyDescent="0.25">
      <c r="A944" s="69"/>
      <c r="B944" s="33"/>
      <c r="C944" s="33"/>
      <c r="D944" s="33"/>
    </row>
    <row r="945" spans="1:4" x14ac:dyDescent="0.25">
      <c r="A945" s="69"/>
      <c r="B945" s="33"/>
      <c r="C945" s="33"/>
      <c r="D945" s="33"/>
    </row>
    <row r="946" spans="1:4" x14ac:dyDescent="0.25">
      <c r="A946" s="69"/>
      <c r="B946" s="33"/>
      <c r="C946" s="33"/>
      <c r="D946" s="33"/>
    </row>
    <row r="947" spans="1:4" x14ac:dyDescent="0.25">
      <c r="A947" s="69"/>
      <c r="B947" s="33"/>
      <c r="C947" s="33"/>
      <c r="D947" s="33"/>
    </row>
    <row r="948" spans="1:4" x14ac:dyDescent="0.25">
      <c r="A948" s="69"/>
      <c r="B948" s="33"/>
      <c r="C948" s="33"/>
      <c r="D948" s="33"/>
    </row>
    <row r="949" spans="1:4" x14ac:dyDescent="0.25">
      <c r="A949" s="69"/>
      <c r="B949" s="33"/>
      <c r="C949" s="33"/>
      <c r="D949" s="33"/>
    </row>
    <row r="950" spans="1:4" x14ac:dyDescent="0.25">
      <c r="A950" s="69"/>
      <c r="B950" s="33"/>
      <c r="C950" s="33"/>
      <c r="D950" s="33"/>
    </row>
    <row r="951" spans="1:4" x14ac:dyDescent="0.25">
      <c r="A951" s="69"/>
      <c r="B951" s="33"/>
      <c r="C951" s="33"/>
      <c r="D951" s="33"/>
    </row>
    <row r="952" spans="1:4" x14ac:dyDescent="0.25">
      <c r="A952" s="69"/>
      <c r="B952" s="33"/>
      <c r="C952" s="33"/>
      <c r="D952" s="33"/>
    </row>
    <row r="953" spans="1:4" x14ac:dyDescent="0.25">
      <c r="A953" s="69"/>
      <c r="B953" s="33"/>
      <c r="C953" s="33"/>
      <c r="D953" s="33"/>
    </row>
    <row r="954" spans="1:4" x14ac:dyDescent="0.25">
      <c r="A954" s="69"/>
      <c r="B954" s="33"/>
      <c r="C954" s="33"/>
      <c r="D954" s="33"/>
    </row>
    <row r="955" spans="1:4" x14ac:dyDescent="0.25">
      <c r="A955" s="69"/>
      <c r="B955" s="33"/>
      <c r="C955" s="33"/>
      <c r="D955" s="33"/>
    </row>
    <row r="956" spans="1:4" x14ac:dyDescent="0.25">
      <c r="A956" s="69"/>
      <c r="B956" s="33"/>
      <c r="C956" s="33"/>
      <c r="D956" s="33"/>
    </row>
    <row r="957" spans="1:4" x14ac:dyDescent="0.25">
      <c r="A957" s="69"/>
      <c r="B957" s="33"/>
      <c r="C957" s="33"/>
      <c r="D957" s="33"/>
    </row>
    <row r="958" spans="1:4" x14ac:dyDescent="0.25">
      <c r="A958" s="69"/>
      <c r="B958" s="33"/>
      <c r="C958" s="33"/>
      <c r="D958" s="33"/>
    </row>
    <row r="959" spans="1:4" x14ac:dyDescent="0.25">
      <c r="A959" s="69"/>
      <c r="B959" s="33"/>
      <c r="C959" s="33"/>
      <c r="D959" s="33"/>
    </row>
    <row r="960" spans="1:4" x14ac:dyDescent="0.25">
      <c r="A960" s="69"/>
      <c r="B960" s="33"/>
      <c r="C960" s="33"/>
      <c r="D960" s="33"/>
    </row>
    <row r="961" spans="1:4" x14ac:dyDescent="0.25">
      <c r="A961" s="69"/>
      <c r="B961" s="33"/>
      <c r="C961" s="33"/>
      <c r="D961" s="33"/>
    </row>
    <row r="962" spans="1:4" x14ac:dyDescent="0.25">
      <c r="A962" s="69"/>
      <c r="B962" s="33"/>
      <c r="C962" s="33"/>
      <c r="D962" s="33"/>
    </row>
    <row r="963" spans="1:4" x14ac:dyDescent="0.25">
      <c r="A963" s="69"/>
      <c r="B963" s="33"/>
      <c r="C963" s="33"/>
      <c r="D963" s="33"/>
    </row>
    <row r="964" spans="1:4" x14ac:dyDescent="0.25">
      <c r="A964" s="69"/>
      <c r="B964" s="33"/>
      <c r="C964" s="33"/>
      <c r="D964" s="33"/>
    </row>
    <row r="965" spans="1:4" x14ac:dyDescent="0.25">
      <c r="A965" s="69"/>
      <c r="B965" s="33"/>
      <c r="C965" s="33"/>
      <c r="D965" s="33"/>
    </row>
    <row r="966" spans="1:4" x14ac:dyDescent="0.25">
      <c r="A966" s="69"/>
      <c r="B966" s="33"/>
      <c r="C966" s="33"/>
      <c r="D966" s="33"/>
    </row>
    <row r="967" spans="1:4" x14ac:dyDescent="0.25">
      <c r="A967" s="69"/>
      <c r="B967" s="33"/>
      <c r="C967" s="33"/>
      <c r="D967" s="33"/>
    </row>
    <row r="968" spans="1:4" x14ac:dyDescent="0.25">
      <c r="A968" s="69"/>
      <c r="B968" s="33"/>
      <c r="C968" s="33"/>
      <c r="D968" s="33"/>
    </row>
    <row r="969" spans="1:4" x14ac:dyDescent="0.25">
      <c r="A969" s="69"/>
      <c r="B969" s="33"/>
      <c r="C969" s="33"/>
      <c r="D969" s="33"/>
    </row>
    <row r="970" spans="1:4" x14ac:dyDescent="0.25">
      <c r="A970" s="69"/>
      <c r="B970" s="33"/>
      <c r="C970" s="33"/>
      <c r="D970" s="33"/>
    </row>
    <row r="971" spans="1:4" x14ac:dyDescent="0.25">
      <c r="A971" s="69"/>
      <c r="B971" s="33"/>
      <c r="C971" s="33"/>
      <c r="D971" s="33"/>
    </row>
    <row r="972" spans="1:4" x14ac:dyDescent="0.25">
      <c r="A972" s="69"/>
      <c r="B972" s="33"/>
      <c r="C972" s="33"/>
      <c r="D972" s="33"/>
    </row>
    <row r="973" spans="1:4" x14ac:dyDescent="0.25">
      <c r="A973" s="69"/>
      <c r="B973" s="33"/>
      <c r="C973" s="33"/>
      <c r="D973" s="33"/>
    </row>
    <row r="974" spans="1:4" x14ac:dyDescent="0.25">
      <c r="A974" s="69"/>
      <c r="B974" s="33"/>
      <c r="C974" s="33"/>
      <c r="D974" s="33"/>
    </row>
    <row r="975" spans="1:4" x14ac:dyDescent="0.25">
      <c r="A975" s="69"/>
      <c r="B975" s="33"/>
      <c r="C975" s="33"/>
      <c r="D975" s="33"/>
    </row>
    <row r="976" spans="1:4" x14ac:dyDescent="0.25">
      <c r="A976" s="69"/>
      <c r="B976" s="33"/>
      <c r="C976" s="33"/>
      <c r="D976" s="33"/>
    </row>
    <row r="977" spans="1:4" x14ac:dyDescent="0.25">
      <c r="A977" s="69"/>
      <c r="B977" s="33"/>
      <c r="C977" s="33"/>
      <c r="D977" s="33"/>
    </row>
    <row r="980" spans="1:4" x14ac:dyDescent="0.25">
      <c r="A980" s="32"/>
    </row>
    <row r="981" spans="1:4" x14ac:dyDescent="0.25">
      <c r="A981" s="32"/>
    </row>
    <row r="982" spans="1:4" x14ac:dyDescent="0.25">
      <c r="A982" s="32"/>
    </row>
    <row r="983" spans="1:4" x14ac:dyDescent="0.25">
      <c r="A983" s="32"/>
    </row>
    <row r="984" spans="1:4" x14ac:dyDescent="0.25">
      <c r="A984" s="32"/>
    </row>
    <row r="985" spans="1:4" x14ac:dyDescent="0.25">
      <c r="A985" s="32"/>
    </row>
    <row r="986" spans="1:4" x14ac:dyDescent="0.25">
      <c r="A986" s="32"/>
    </row>
    <row r="987" spans="1:4" x14ac:dyDescent="0.25">
      <c r="A987" s="32"/>
    </row>
    <row r="988" spans="1:4" x14ac:dyDescent="0.25">
      <c r="A988" s="32"/>
    </row>
    <row r="989" spans="1:4" x14ac:dyDescent="0.25">
      <c r="A989" s="32"/>
    </row>
    <row r="990" spans="1:4" x14ac:dyDescent="0.25">
      <c r="A990" s="32"/>
    </row>
    <row r="991" spans="1:4" x14ac:dyDescent="0.25">
      <c r="A991" s="32"/>
    </row>
    <row r="992" spans="1:4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  <row r="1262" spans="1:1" x14ac:dyDescent="0.25">
      <c r="A1262" s="32"/>
    </row>
    <row r="1263" spans="1:1" x14ac:dyDescent="0.25">
      <c r="A1263" s="32"/>
    </row>
    <row r="1264" spans="1:1" x14ac:dyDescent="0.25">
      <c r="A1264" s="32"/>
    </row>
    <row r="1265" spans="1:1" x14ac:dyDescent="0.25">
      <c r="A1265" s="32"/>
    </row>
    <row r="1266" spans="1:1" x14ac:dyDescent="0.25">
      <c r="A1266" s="32"/>
    </row>
    <row r="1267" spans="1:1" x14ac:dyDescent="0.25">
      <c r="A1267" s="32"/>
    </row>
    <row r="1268" spans="1:1" x14ac:dyDescent="0.25">
      <c r="A1268" s="32"/>
    </row>
    <row r="1269" spans="1:1" x14ac:dyDescent="0.25">
      <c r="A1269" s="32"/>
    </row>
    <row r="1270" spans="1:1" x14ac:dyDescent="0.25">
      <c r="A1270" s="32"/>
    </row>
    <row r="1271" spans="1:1" x14ac:dyDescent="0.25">
      <c r="A1271" s="32"/>
    </row>
    <row r="1272" spans="1:1" x14ac:dyDescent="0.25">
      <c r="A1272" s="32"/>
    </row>
    <row r="1273" spans="1:1" x14ac:dyDescent="0.25">
      <c r="A1273" s="32"/>
    </row>
    <row r="1274" spans="1:1" x14ac:dyDescent="0.25">
      <c r="A1274" s="32"/>
    </row>
    <row r="1275" spans="1:1" x14ac:dyDescent="0.25">
      <c r="A1275" s="32"/>
    </row>
    <row r="1276" spans="1:1" x14ac:dyDescent="0.25">
      <c r="A1276" s="32"/>
    </row>
    <row r="1277" spans="1:1" x14ac:dyDescent="0.25">
      <c r="A1277" s="32"/>
    </row>
    <row r="1278" spans="1:1" x14ac:dyDescent="0.25">
      <c r="A1278" s="32"/>
    </row>
    <row r="1279" spans="1:1" x14ac:dyDescent="0.25">
      <c r="A1279" s="32"/>
    </row>
    <row r="1280" spans="1:1" x14ac:dyDescent="0.25">
      <c r="A1280" s="32"/>
    </row>
    <row r="1281" spans="1:1" x14ac:dyDescent="0.25">
      <c r="A1281" s="32"/>
    </row>
    <row r="1282" spans="1:1" x14ac:dyDescent="0.25">
      <c r="A1282" s="32"/>
    </row>
    <row r="1283" spans="1:1" x14ac:dyDescent="0.25">
      <c r="A1283" s="32"/>
    </row>
    <row r="1284" spans="1:1" x14ac:dyDescent="0.25">
      <c r="A1284" s="32"/>
    </row>
    <row r="1285" spans="1:1" x14ac:dyDescent="0.25">
      <c r="A1285" s="32"/>
    </row>
    <row r="1286" spans="1:1" x14ac:dyDescent="0.25">
      <c r="A1286" s="32"/>
    </row>
    <row r="1287" spans="1:1" x14ac:dyDescent="0.25">
      <c r="A1287" s="32"/>
    </row>
    <row r="1288" spans="1:1" x14ac:dyDescent="0.25">
      <c r="A1288" s="32"/>
    </row>
    <row r="1289" spans="1:1" x14ac:dyDescent="0.25">
      <c r="A1289" s="32"/>
    </row>
    <row r="1290" spans="1:1" x14ac:dyDescent="0.25">
      <c r="A1290" s="32"/>
    </row>
    <row r="1291" spans="1:1" x14ac:dyDescent="0.25">
      <c r="A1291" s="32"/>
    </row>
    <row r="1292" spans="1:1" x14ac:dyDescent="0.25">
      <c r="A1292" s="32"/>
    </row>
    <row r="1293" spans="1:1" x14ac:dyDescent="0.25">
      <c r="A1293" s="32"/>
    </row>
    <row r="1294" spans="1:1" x14ac:dyDescent="0.25">
      <c r="A1294" s="32"/>
    </row>
    <row r="1295" spans="1:1" x14ac:dyDescent="0.25">
      <c r="A1295" s="32"/>
    </row>
    <row r="1296" spans="1:1" x14ac:dyDescent="0.25">
      <c r="A1296" s="32"/>
    </row>
    <row r="1297" spans="1:1" x14ac:dyDescent="0.25">
      <c r="A1297" s="32"/>
    </row>
    <row r="1298" spans="1:1" x14ac:dyDescent="0.25">
      <c r="A1298" s="32"/>
    </row>
    <row r="1299" spans="1:1" x14ac:dyDescent="0.25">
      <c r="A1299" s="32"/>
    </row>
    <row r="1300" spans="1:1" x14ac:dyDescent="0.25">
      <c r="A1300" s="32"/>
    </row>
    <row r="1301" spans="1:1" x14ac:dyDescent="0.25">
      <c r="A1301" s="32"/>
    </row>
    <row r="1302" spans="1:1" x14ac:dyDescent="0.25">
      <c r="A1302" s="32"/>
    </row>
    <row r="1303" spans="1:1" x14ac:dyDescent="0.25">
      <c r="A1303" s="32"/>
    </row>
    <row r="1304" spans="1:1" x14ac:dyDescent="0.25">
      <c r="A1304" s="32"/>
    </row>
    <row r="1305" spans="1:1" x14ac:dyDescent="0.25">
      <c r="A1305" s="32"/>
    </row>
    <row r="1306" spans="1:1" x14ac:dyDescent="0.25">
      <c r="A1306" s="32"/>
    </row>
    <row r="1307" spans="1:1" x14ac:dyDescent="0.25">
      <c r="A1307" s="32"/>
    </row>
    <row r="1308" spans="1:1" x14ac:dyDescent="0.25">
      <c r="A1308" s="32"/>
    </row>
    <row r="1309" spans="1:1" x14ac:dyDescent="0.25">
      <c r="A1309" s="32"/>
    </row>
    <row r="1310" spans="1:1" x14ac:dyDescent="0.25">
      <c r="A1310" s="32"/>
    </row>
    <row r="1311" spans="1:1" x14ac:dyDescent="0.25">
      <c r="A1311" s="32"/>
    </row>
    <row r="1312" spans="1:1" x14ac:dyDescent="0.25">
      <c r="A1312" s="32"/>
    </row>
    <row r="1313" spans="1:1" x14ac:dyDescent="0.25">
      <c r="A1313" s="32"/>
    </row>
    <row r="1314" spans="1:1" x14ac:dyDescent="0.25">
      <c r="A1314" s="32"/>
    </row>
    <row r="1315" spans="1:1" x14ac:dyDescent="0.25">
      <c r="A1315" s="32"/>
    </row>
    <row r="1316" spans="1:1" x14ac:dyDescent="0.25">
      <c r="A1316" s="32"/>
    </row>
    <row r="1317" spans="1:1" x14ac:dyDescent="0.25">
      <c r="A1317" s="32"/>
    </row>
    <row r="1318" spans="1:1" x14ac:dyDescent="0.25">
      <c r="A1318" s="32"/>
    </row>
    <row r="1319" spans="1:1" x14ac:dyDescent="0.25">
      <c r="A1319" s="32"/>
    </row>
    <row r="1320" spans="1:1" x14ac:dyDescent="0.25">
      <c r="A1320" s="32"/>
    </row>
    <row r="1321" spans="1:1" x14ac:dyDescent="0.25">
      <c r="A1321" s="32"/>
    </row>
    <row r="1322" spans="1:1" x14ac:dyDescent="0.25">
      <c r="A1322" s="32"/>
    </row>
    <row r="1323" spans="1:1" x14ac:dyDescent="0.25">
      <c r="A1323" s="32"/>
    </row>
    <row r="1324" spans="1:1" x14ac:dyDescent="0.25">
      <c r="A1324" s="32"/>
    </row>
    <row r="1325" spans="1:1" x14ac:dyDescent="0.25">
      <c r="A1325" s="32"/>
    </row>
    <row r="1326" spans="1:1" x14ac:dyDescent="0.25">
      <c r="A1326" s="32"/>
    </row>
    <row r="1327" spans="1:1" x14ac:dyDescent="0.25">
      <c r="A1327" s="32"/>
    </row>
    <row r="1328" spans="1:1" x14ac:dyDescent="0.25">
      <c r="A1328" s="32"/>
    </row>
    <row r="1329" spans="1:1" x14ac:dyDescent="0.25">
      <c r="A1329" s="32"/>
    </row>
    <row r="1330" spans="1:1" x14ac:dyDescent="0.25">
      <c r="A1330" s="32"/>
    </row>
    <row r="1331" spans="1:1" x14ac:dyDescent="0.25">
      <c r="A1331" s="32"/>
    </row>
    <row r="1332" spans="1:1" x14ac:dyDescent="0.25">
      <c r="A1332" s="32"/>
    </row>
    <row r="1333" spans="1:1" x14ac:dyDescent="0.25">
      <c r="A1333" s="32"/>
    </row>
    <row r="1334" spans="1:1" x14ac:dyDescent="0.25">
      <c r="A1334" s="32"/>
    </row>
    <row r="1335" spans="1:1" x14ac:dyDescent="0.25">
      <c r="A1335" s="32"/>
    </row>
    <row r="1336" spans="1:1" x14ac:dyDescent="0.25">
      <c r="A1336" s="32"/>
    </row>
    <row r="1337" spans="1:1" x14ac:dyDescent="0.25">
      <c r="A1337" s="32"/>
    </row>
    <row r="1338" spans="1:1" x14ac:dyDescent="0.25">
      <c r="A1338" s="32"/>
    </row>
    <row r="1339" spans="1:1" x14ac:dyDescent="0.25">
      <c r="A1339" s="32"/>
    </row>
    <row r="1340" spans="1:1" x14ac:dyDescent="0.25">
      <c r="A1340" s="32"/>
    </row>
    <row r="1341" spans="1:1" x14ac:dyDescent="0.25">
      <c r="A1341" s="32"/>
    </row>
    <row r="1342" spans="1:1" x14ac:dyDescent="0.25">
      <c r="A1342" s="32"/>
    </row>
    <row r="1343" spans="1:1" x14ac:dyDescent="0.25">
      <c r="A1343" s="32"/>
    </row>
    <row r="1344" spans="1:1" x14ac:dyDescent="0.25">
      <c r="A1344" s="32"/>
    </row>
    <row r="1345" spans="1:1" x14ac:dyDescent="0.25">
      <c r="A1345" s="32"/>
    </row>
    <row r="1346" spans="1:1" x14ac:dyDescent="0.25">
      <c r="A1346" s="32"/>
    </row>
    <row r="1347" spans="1:1" x14ac:dyDescent="0.25">
      <c r="A1347" s="32"/>
    </row>
    <row r="1348" spans="1:1" x14ac:dyDescent="0.25">
      <c r="A1348" s="32"/>
    </row>
    <row r="1349" spans="1:1" x14ac:dyDescent="0.25">
      <c r="A1349" s="32"/>
    </row>
    <row r="1350" spans="1:1" x14ac:dyDescent="0.25">
      <c r="A1350" s="32"/>
    </row>
    <row r="1351" spans="1:1" x14ac:dyDescent="0.25">
      <c r="A1351" s="32"/>
    </row>
    <row r="1352" spans="1:1" x14ac:dyDescent="0.25">
      <c r="A1352" s="32"/>
    </row>
    <row r="1353" spans="1:1" x14ac:dyDescent="0.25">
      <c r="A1353" s="32"/>
    </row>
    <row r="1354" spans="1:1" x14ac:dyDescent="0.25">
      <c r="A1354" s="32"/>
    </row>
    <row r="1355" spans="1:1" x14ac:dyDescent="0.25">
      <c r="A1355" s="32"/>
    </row>
    <row r="1356" spans="1:1" x14ac:dyDescent="0.25">
      <c r="A1356" s="32"/>
    </row>
    <row r="1357" spans="1:1" x14ac:dyDescent="0.25">
      <c r="A1357" s="32"/>
    </row>
    <row r="1358" spans="1:1" x14ac:dyDescent="0.25">
      <c r="A1358" s="32"/>
    </row>
    <row r="1359" spans="1:1" x14ac:dyDescent="0.25">
      <c r="A1359" s="32"/>
    </row>
    <row r="1360" spans="1:1" x14ac:dyDescent="0.25">
      <c r="A1360" s="32"/>
    </row>
    <row r="1361" spans="1:1" x14ac:dyDescent="0.25">
      <c r="A1361" s="32"/>
    </row>
    <row r="1362" spans="1:1" x14ac:dyDescent="0.25">
      <c r="A1362" s="32"/>
    </row>
    <row r="1363" spans="1:1" x14ac:dyDescent="0.25">
      <c r="A1363" s="32"/>
    </row>
    <row r="1364" spans="1:1" x14ac:dyDescent="0.25">
      <c r="A1364" s="32"/>
    </row>
    <row r="1365" spans="1:1" x14ac:dyDescent="0.25">
      <c r="A1365" s="32"/>
    </row>
    <row r="1366" spans="1:1" x14ac:dyDescent="0.25">
      <c r="A1366" s="32"/>
    </row>
    <row r="1367" spans="1:1" x14ac:dyDescent="0.25">
      <c r="A1367" s="32"/>
    </row>
    <row r="1368" spans="1:1" x14ac:dyDescent="0.25">
      <c r="A1368" s="32"/>
    </row>
    <row r="1369" spans="1:1" x14ac:dyDescent="0.25">
      <c r="A1369" s="32"/>
    </row>
    <row r="1370" spans="1:1" x14ac:dyDescent="0.25">
      <c r="A1370" s="32"/>
    </row>
    <row r="1371" spans="1:1" x14ac:dyDescent="0.25">
      <c r="A1371" s="32"/>
    </row>
    <row r="1372" spans="1:1" x14ac:dyDescent="0.25">
      <c r="A1372" s="32"/>
    </row>
    <row r="1373" spans="1:1" x14ac:dyDescent="0.25">
      <c r="A1373" s="32"/>
    </row>
    <row r="1374" spans="1:1" x14ac:dyDescent="0.25">
      <c r="A1374" s="32"/>
    </row>
    <row r="1375" spans="1:1" x14ac:dyDescent="0.25">
      <c r="A1375" s="32"/>
    </row>
    <row r="1376" spans="1:1" x14ac:dyDescent="0.25">
      <c r="A1376" s="32"/>
    </row>
    <row r="1377" spans="1:1" x14ac:dyDescent="0.25">
      <c r="A1377" s="32"/>
    </row>
    <row r="1378" spans="1:1" x14ac:dyDescent="0.25">
      <c r="A1378" s="32"/>
    </row>
    <row r="1379" spans="1:1" x14ac:dyDescent="0.25">
      <c r="A1379" s="32"/>
    </row>
    <row r="1380" spans="1:1" x14ac:dyDescent="0.25">
      <c r="A1380" s="32"/>
    </row>
    <row r="1381" spans="1:1" x14ac:dyDescent="0.25">
      <c r="A1381" s="32"/>
    </row>
    <row r="1382" spans="1:1" x14ac:dyDescent="0.25">
      <c r="A1382" s="32"/>
    </row>
    <row r="1383" spans="1:1" x14ac:dyDescent="0.25">
      <c r="A1383" s="32"/>
    </row>
    <row r="1384" spans="1:1" x14ac:dyDescent="0.25">
      <c r="A1384" s="32"/>
    </row>
    <row r="1385" spans="1:1" x14ac:dyDescent="0.25">
      <c r="A1385" s="32"/>
    </row>
    <row r="1386" spans="1:1" x14ac:dyDescent="0.25">
      <c r="A1386" s="32"/>
    </row>
    <row r="1387" spans="1:1" x14ac:dyDescent="0.25">
      <c r="A1387" s="32"/>
    </row>
    <row r="1388" spans="1:1" x14ac:dyDescent="0.25">
      <c r="A1388" s="32"/>
    </row>
    <row r="1389" spans="1:1" x14ac:dyDescent="0.25">
      <c r="A1389" s="32"/>
    </row>
    <row r="1390" spans="1:1" x14ac:dyDescent="0.25">
      <c r="A1390" s="32"/>
    </row>
    <row r="1391" spans="1:1" x14ac:dyDescent="0.25">
      <c r="A1391" s="32"/>
    </row>
    <row r="1392" spans="1:1" x14ac:dyDescent="0.25">
      <c r="A1392" s="32"/>
    </row>
    <row r="1393" spans="1:1" x14ac:dyDescent="0.25">
      <c r="A1393" s="32"/>
    </row>
    <row r="1394" spans="1:1" x14ac:dyDescent="0.25">
      <c r="A1394" s="32"/>
    </row>
    <row r="1395" spans="1:1" x14ac:dyDescent="0.25">
      <c r="A1395" s="32"/>
    </row>
    <row r="1396" spans="1:1" x14ac:dyDescent="0.25">
      <c r="A1396" s="32"/>
    </row>
    <row r="1397" spans="1:1" x14ac:dyDescent="0.25">
      <c r="A1397" s="32"/>
    </row>
    <row r="1398" spans="1:1" x14ac:dyDescent="0.25">
      <c r="A1398" s="32"/>
    </row>
    <row r="1399" spans="1:1" x14ac:dyDescent="0.25">
      <c r="A1399" s="32"/>
    </row>
    <row r="1400" spans="1:1" x14ac:dyDescent="0.25">
      <c r="A1400" s="32"/>
    </row>
    <row r="1401" spans="1:1" x14ac:dyDescent="0.25">
      <c r="A1401" s="32"/>
    </row>
    <row r="1402" spans="1:1" x14ac:dyDescent="0.25">
      <c r="A1402" s="32"/>
    </row>
    <row r="1403" spans="1:1" x14ac:dyDescent="0.25">
      <c r="A1403" s="32"/>
    </row>
    <row r="1404" spans="1:1" x14ac:dyDescent="0.25">
      <c r="A1404" s="32"/>
    </row>
    <row r="1405" spans="1:1" x14ac:dyDescent="0.25">
      <c r="A1405" s="32"/>
    </row>
    <row r="1406" spans="1:1" x14ac:dyDescent="0.25">
      <c r="A1406" s="32"/>
    </row>
    <row r="1407" spans="1:1" x14ac:dyDescent="0.25">
      <c r="A1407" s="32"/>
    </row>
    <row r="1408" spans="1:1" x14ac:dyDescent="0.25">
      <c r="A1408" s="32"/>
    </row>
    <row r="1409" spans="1:1" x14ac:dyDescent="0.25">
      <c r="A1409" s="32"/>
    </row>
    <row r="1410" spans="1:1" x14ac:dyDescent="0.25">
      <c r="A1410" s="32"/>
    </row>
    <row r="1411" spans="1:1" x14ac:dyDescent="0.25">
      <c r="A1411" s="32"/>
    </row>
    <row r="1412" spans="1:1" x14ac:dyDescent="0.25">
      <c r="A1412" s="32"/>
    </row>
    <row r="1413" spans="1:1" x14ac:dyDescent="0.25">
      <c r="A1413" s="32"/>
    </row>
    <row r="1414" spans="1:1" x14ac:dyDescent="0.25">
      <c r="A1414" s="32"/>
    </row>
    <row r="1415" spans="1:1" x14ac:dyDescent="0.25">
      <c r="A1415" s="32"/>
    </row>
    <row r="1416" spans="1:1" x14ac:dyDescent="0.25">
      <c r="A1416" s="32"/>
    </row>
    <row r="1417" spans="1:1" x14ac:dyDescent="0.25">
      <c r="A1417" s="32"/>
    </row>
    <row r="1418" spans="1:1" x14ac:dyDescent="0.25">
      <c r="A1418" s="32"/>
    </row>
    <row r="1419" spans="1:1" x14ac:dyDescent="0.25">
      <c r="A1419" s="32"/>
    </row>
    <row r="1420" spans="1:1" x14ac:dyDescent="0.25">
      <c r="A1420" s="32"/>
    </row>
    <row r="1421" spans="1:1" x14ac:dyDescent="0.25">
      <c r="A1421" s="32"/>
    </row>
    <row r="1422" spans="1:1" x14ac:dyDescent="0.25">
      <c r="A1422" s="32"/>
    </row>
    <row r="1423" spans="1:1" x14ac:dyDescent="0.25">
      <c r="A1423" s="32"/>
    </row>
    <row r="1424" spans="1:1" x14ac:dyDescent="0.25">
      <c r="A1424" s="32"/>
    </row>
    <row r="1425" spans="1:1" x14ac:dyDescent="0.25">
      <c r="A1425" s="32"/>
    </row>
    <row r="1426" spans="1:1" x14ac:dyDescent="0.25">
      <c r="A1426" s="32"/>
    </row>
    <row r="1427" spans="1:1" x14ac:dyDescent="0.25">
      <c r="A1427" s="32"/>
    </row>
    <row r="1428" spans="1:1" x14ac:dyDescent="0.25">
      <c r="A1428" s="32"/>
    </row>
    <row r="1429" spans="1:1" x14ac:dyDescent="0.25">
      <c r="A1429" s="32"/>
    </row>
    <row r="1430" spans="1:1" x14ac:dyDescent="0.25">
      <c r="A1430" s="32"/>
    </row>
    <row r="1431" spans="1:1" x14ac:dyDescent="0.25">
      <c r="A1431" s="32"/>
    </row>
    <row r="1432" spans="1:1" x14ac:dyDescent="0.25">
      <c r="A1432" s="32"/>
    </row>
  </sheetData>
  <mergeCells count="1">
    <mergeCell ref="B5:D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Сведения о индикаторах</vt:lpstr>
      <vt:lpstr>Перечень мероприятий</vt:lpstr>
      <vt:lpstr>Ресурсное обеспеч. за счет МБ</vt:lpstr>
      <vt:lpstr>Ресурсное обесп. за счет всех </vt:lpstr>
      <vt:lpstr>23</vt:lpstr>
      <vt:lpstr>календ</vt:lpstr>
      <vt:lpstr>таб 1</vt:lpstr>
      <vt:lpstr>таб 2</vt:lpstr>
      <vt:lpstr>99</vt:lpstr>
      <vt:lpstr>310</vt:lpstr>
      <vt:lpstr>'Сведения о индикаторах'!Область_печати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Musa-DJKH</cp:lastModifiedBy>
  <cp:lastPrinted>2017-04-07T12:27:39Z</cp:lastPrinted>
  <dcterms:created xsi:type="dcterms:W3CDTF">2015-09-12T12:04:19Z</dcterms:created>
  <dcterms:modified xsi:type="dcterms:W3CDTF">2017-05-03T14:05:06Z</dcterms:modified>
</cp:coreProperties>
</file>